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PRESUPUESTO 2018 " sheetId="1" r:id="rId1"/>
  </sheets>
  <calcPr calcId="145621"/>
</workbook>
</file>

<file path=xl/calcChain.xml><?xml version="1.0" encoding="utf-8"?>
<calcChain xmlns="http://schemas.openxmlformats.org/spreadsheetml/2006/main">
  <c r="H306" i="1" l="1"/>
  <c r="H285" i="1"/>
  <c r="H275" i="1"/>
  <c r="H273" i="1"/>
  <c r="H271" i="1"/>
  <c r="H277" i="1" s="1"/>
  <c r="H279" i="1" s="1"/>
  <c r="H250" i="1"/>
  <c r="H249" i="1"/>
  <c r="H248" i="1"/>
  <c r="H247" i="1"/>
  <c r="H246" i="1"/>
  <c r="H251" i="1" s="1"/>
  <c r="H252" i="1" s="1"/>
  <c r="H240" i="1"/>
  <c r="H232" i="1"/>
  <c r="H228" i="1"/>
  <c r="H223" i="1"/>
  <c r="H218" i="1"/>
  <c r="H211" i="1"/>
  <c r="H200" i="1"/>
  <c r="H201" i="1" s="1"/>
  <c r="H204" i="1" s="1"/>
  <c r="H191" i="1"/>
  <c r="H192" i="1" s="1"/>
  <c r="H184" i="1"/>
  <c r="H186" i="1" s="1"/>
  <c r="H175" i="1"/>
  <c r="H177" i="1" s="1"/>
  <c r="H166" i="1"/>
  <c r="H168" i="1" s="1"/>
  <c r="H160" i="1"/>
  <c r="H155" i="1"/>
  <c r="H146" i="1"/>
  <c r="H134" i="1"/>
  <c r="H131" i="1"/>
  <c r="W123" i="1"/>
  <c r="W122" i="1" s="1"/>
  <c r="H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H122" i="1"/>
  <c r="F122" i="1"/>
  <c r="X121" i="1"/>
  <c r="N120" i="1"/>
  <c r="N124" i="1" s="1"/>
  <c r="W119" i="1"/>
  <c r="H119" i="1"/>
  <c r="H118" i="1"/>
  <c r="F118" i="1"/>
  <c r="V117" i="1"/>
  <c r="U117" i="1"/>
  <c r="U120" i="1" s="1"/>
  <c r="U124" i="1" s="1"/>
  <c r="T117" i="1"/>
  <c r="S117" i="1"/>
  <c r="R117" i="1"/>
  <c r="Q117" i="1"/>
  <c r="Q120" i="1" s="1"/>
  <c r="Q124" i="1" s="1"/>
  <c r="P117" i="1"/>
  <c r="O117" i="1"/>
  <c r="N117" i="1"/>
  <c r="M117" i="1"/>
  <c r="M120" i="1" s="1"/>
  <c r="M124" i="1" s="1"/>
  <c r="L117" i="1"/>
  <c r="K117" i="1"/>
  <c r="F117" i="1"/>
  <c r="F120" i="1" s="1"/>
  <c r="F124" i="1" s="1"/>
  <c r="W116" i="1"/>
  <c r="H116" i="1"/>
  <c r="X116" i="1" s="1"/>
  <c r="X115" i="1"/>
  <c r="W115" i="1"/>
  <c r="H115" i="1"/>
  <c r="H114" i="1"/>
  <c r="W113" i="1"/>
  <c r="H113" i="1"/>
  <c r="X113" i="1" s="1"/>
  <c r="X112" i="1"/>
  <c r="W112" i="1"/>
  <c r="H112" i="1"/>
  <c r="W111" i="1"/>
  <c r="X111" i="1" s="1"/>
  <c r="H111" i="1"/>
  <c r="W110" i="1"/>
  <c r="H110" i="1"/>
  <c r="X110" i="1" s="1"/>
  <c r="W109" i="1"/>
  <c r="X109" i="1" s="1"/>
  <c r="H109" i="1"/>
  <c r="W108" i="1"/>
  <c r="H108" i="1"/>
  <c r="X108" i="1" s="1"/>
  <c r="G108" i="1"/>
  <c r="W107" i="1"/>
  <c r="H107" i="1"/>
  <c r="X107" i="1" s="1"/>
  <c r="W106" i="1"/>
  <c r="H106" i="1"/>
  <c r="X106" i="1" s="1"/>
  <c r="X105" i="1"/>
  <c r="W105" i="1"/>
  <c r="H105" i="1"/>
  <c r="W104" i="1"/>
  <c r="X104" i="1" s="1"/>
  <c r="H104" i="1"/>
  <c r="W103" i="1"/>
  <c r="H103" i="1"/>
  <c r="X103" i="1" s="1"/>
  <c r="H102" i="1"/>
  <c r="V101" i="1"/>
  <c r="U101" i="1"/>
  <c r="T101" i="1"/>
  <c r="S101" i="1"/>
  <c r="R101" i="1"/>
  <c r="Q101" i="1"/>
  <c r="P101" i="1"/>
  <c r="O101" i="1"/>
  <c r="N101" i="1"/>
  <c r="M101" i="1"/>
  <c r="L101" i="1"/>
  <c r="G101" i="1"/>
  <c r="F101" i="1"/>
  <c r="W100" i="1"/>
  <c r="W99" i="1" s="1"/>
  <c r="H100" i="1"/>
  <c r="V99" i="1"/>
  <c r="U99" i="1"/>
  <c r="T99" i="1"/>
  <c r="S99" i="1"/>
  <c r="R99" i="1"/>
  <c r="Q99" i="1"/>
  <c r="P99" i="1"/>
  <c r="O99" i="1"/>
  <c r="N99" i="1"/>
  <c r="M99" i="1"/>
  <c r="L99" i="1"/>
  <c r="K99" i="1"/>
  <c r="G99" i="1"/>
  <c r="F99" i="1"/>
  <c r="K98" i="1"/>
  <c r="W98" i="1" s="1"/>
  <c r="X98" i="1" s="1"/>
  <c r="H98" i="1"/>
  <c r="K97" i="1"/>
  <c r="W97" i="1" s="1"/>
  <c r="X97" i="1" s="1"/>
  <c r="H97" i="1"/>
  <c r="W96" i="1"/>
  <c r="H96" i="1"/>
  <c r="X96" i="1" s="1"/>
  <c r="W95" i="1"/>
  <c r="X95" i="1" s="1"/>
  <c r="H95" i="1"/>
  <c r="W94" i="1"/>
  <c r="J94" i="1"/>
  <c r="I94" i="1"/>
  <c r="H94" i="1"/>
  <c r="X94" i="1" s="1"/>
  <c r="W93" i="1"/>
  <c r="X93" i="1" s="1"/>
  <c r="H93" i="1"/>
  <c r="W92" i="1"/>
  <c r="H92" i="1"/>
  <c r="X92" i="1" s="1"/>
  <c r="H91" i="1"/>
  <c r="W90" i="1"/>
  <c r="H90" i="1"/>
  <c r="X90" i="1" s="1"/>
  <c r="X89" i="1"/>
  <c r="W89" i="1"/>
  <c r="H89" i="1"/>
  <c r="W88" i="1"/>
  <c r="X88" i="1" s="1"/>
  <c r="H88" i="1"/>
  <c r="K87" i="1"/>
  <c r="W87" i="1" s="1"/>
  <c r="X87" i="1" s="1"/>
  <c r="H87" i="1"/>
  <c r="W86" i="1"/>
  <c r="H86" i="1"/>
  <c r="X86" i="1" s="1"/>
  <c r="G86" i="1"/>
  <c r="W85" i="1"/>
  <c r="H85" i="1"/>
  <c r="X85" i="1" s="1"/>
  <c r="W84" i="1"/>
  <c r="H84" i="1"/>
  <c r="X84" i="1" s="1"/>
  <c r="X83" i="1"/>
  <c r="W83" i="1"/>
  <c r="H83" i="1"/>
  <c r="W82" i="1"/>
  <c r="X82" i="1" s="1"/>
  <c r="H82" i="1"/>
  <c r="K82" i="1" s="1"/>
  <c r="W81" i="1"/>
  <c r="X81" i="1" s="1"/>
  <c r="H81" i="1"/>
  <c r="W80" i="1"/>
  <c r="H80" i="1"/>
  <c r="X80" i="1" s="1"/>
  <c r="W79" i="1"/>
  <c r="H79" i="1"/>
  <c r="X79" i="1" s="1"/>
  <c r="X78" i="1"/>
  <c r="W78" i="1"/>
  <c r="H78" i="1"/>
  <c r="W77" i="1"/>
  <c r="X77" i="1" s="1"/>
  <c r="H77" i="1"/>
  <c r="W76" i="1"/>
  <c r="H76" i="1"/>
  <c r="X76" i="1" s="1"/>
  <c r="W75" i="1"/>
  <c r="H75" i="1"/>
  <c r="X75" i="1" s="1"/>
  <c r="X74" i="1"/>
  <c r="W74" i="1"/>
  <c r="H74" i="1"/>
  <c r="W73" i="1"/>
  <c r="X73" i="1" s="1"/>
  <c r="H73" i="1"/>
  <c r="W72" i="1"/>
  <c r="H72" i="1"/>
  <c r="X72" i="1" s="1"/>
  <c r="W71" i="1"/>
  <c r="H71" i="1"/>
  <c r="X71" i="1" s="1"/>
  <c r="X70" i="1"/>
  <c r="W70" i="1"/>
  <c r="H70" i="1"/>
  <c r="W69" i="1"/>
  <c r="X69" i="1" s="1"/>
  <c r="H69" i="1"/>
  <c r="W68" i="1"/>
  <c r="H68" i="1"/>
  <c r="X68" i="1" s="1"/>
  <c r="W67" i="1"/>
  <c r="H67" i="1"/>
  <c r="X67" i="1" s="1"/>
  <c r="X66" i="1"/>
  <c r="W66" i="1"/>
  <c r="H66" i="1"/>
  <c r="W65" i="1"/>
  <c r="X65" i="1" s="1"/>
  <c r="H65" i="1"/>
  <c r="W64" i="1"/>
  <c r="H64" i="1"/>
  <c r="X64" i="1" s="1"/>
  <c r="W63" i="1"/>
  <c r="H63" i="1"/>
  <c r="X63" i="1" s="1"/>
  <c r="X62" i="1"/>
  <c r="W62" i="1"/>
  <c r="G62" i="1"/>
  <c r="H62" i="1" s="1"/>
  <c r="X61" i="1"/>
  <c r="W61" i="1"/>
  <c r="H61" i="1"/>
  <c r="W60" i="1"/>
  <c r="X60" i="1" s="1"/>
  <c r="H60" i="1"/>
  <c r="W59" i="1"/>
  <c r="H59" i="1"/>
  <c r="W58" i="1"/>
  <c r="H58" i="1"/>
  <c r="X58" i="1" s="1"/>
  <c r="X57" i="1"/>
  <c r="W57" i="1"/>
  <c r="H57" i="1"/>
  <c r="V56" i="1"/>
  <c r="U56" i="1"/>
  <c r="T56" i="1"/>
  <c r="S56" i="1"/>
  <c r="S120" i="1" s="1"/>
  <c r="S124" i="1" s="1"/>
  <c r="R56" i="1"/>
  <c r="Q56" i="1"/>
  <c r="P56" i="1"/>
  <c r="O56" i="1"/>
  <c r="N56" i="1"/>
  <c r="M56" i="1"/>
  <c r="L56" i="1"/>
  <c r="J56" i="1"/>
  <c r="I56" i="1"/>
  <c r="G56" i="1"/>
  <c r="F56" i="1"/>
  <c r="K55" i="1"/>
  <c r="W55" i="1" s="1"/>
  <c r="H55" i="1"/>
  <c r="G55" i="1"/>
  <c r="W54" i="1"/>
  <c r="X54" i="1" s="1"/>
  <c r="H54" i="1"/>
  <c r="W53" i="1"/>
  <c r="H53" i="1"/>
  <c r="X53" i="1" s="1"/>
  <c r="W52" i="1"/>
  <c r="J52" i="1"/>
  <c r="H52" i="1"/>
  <c r="X52" i="1" s="1"/>
  <c r="W51" i="1"/>
  <c r="J51" i="1"/>
  <c r="H51" i="1"/>
  <c r="X51" i="1" s="1"/>
  <c r="W50" i="1"/>
  <c r="H50" i="1"/>
  <c r="X50" i="1" s="1"/>
  <c r="X49" i="1"/>
  <c r="W49" i="1"/>
  <c r="J49" i="1"/>
  <c r="H49" i="1"/>
  <c r="X48" i="1"/>
  <c r="W48" i="1"/>
  <c r="J48" i="1"/>
  <c r="H48" i="1"/>
  <c r="X47" i="1"/>
  <c r="W47" i="1"/>
  <c r="J47" i="1"/>
  <c r="H47" i="1"/>
  <c r="X46" i="1"/>
  <c r="W46" i="1"/>
  <c r="H46" i="1"/>
  <c r="J45" i="1"/>
  <c r="H45" i="1"/>
  <c r="X44" i="1"/>
  <c r="W44" i="1"/>
  <c r="J44" i="1"/>
  <c r="H44" i="1"/>
  <c r="X43" i="1"/>
  <c r="W43" i="1"/>
  <c r="J43" i="1"/>
  <c r="H43" i="1"/>
  <c r="X42" i="1"/>
  <c r="W42" i="1"/>
  <c r="H42" i="1"/>
  <c r="W41" i="1"/>
  <c r="X41" i="1" s="1"/>
  <c r="J41" i="1"/>
  <c r="H41" i="1"/>
  <c r="W40" i="1"/>
  <c r="X40" i="1" s="1"/>
  <c r="J40" i="1"/>
  <c r="H40" i="1"/>
  <c r="W39" i="1"/>
  <c r="X39" i="1" s="1"/>
  <c r="J39" i="1"/>
  <c r="H39" i="1"/>
  <c r="W38" i="1"/>
  <c r="X38" i="1" s="1"/>
  <c r="J38" i="1"/>
  <c r="H38" i="1"/>
  <c r="W37" i="1"/>
  <c r="X37" i="1" s="1"/>
  <c r="H37" i="1"/>
  <c r="W36" i="1"/>
  <c r="J36" i="1"/>
  <c r="H36" i="1"/>
  <c r="X36" i="1" s="1"/>
  <c r="W35" i="1"/>
  <c r="J35" i="1"/>
  <c r="H35" i="1"/>
  <c r="X35" i="1" s="1"/>
  <c r="W34" i="1"/>
  <c r="J34" i="1"/>
  <c r="H34" i="1"/>
  <c r="X34" i="1" s="1"/>
  <c r="W33" i="1"/>
  <c r="H33" i="1"/>
  <c r="X33" i="1" s="1"/>
  <c r="W32" i="1"/>
  <c r="H32" i="1"/>
  <c r="X32" i="1" s="1"/>
  <c r="X31" i="1"/>
  <c r="W31" i="1"/>
  <c r="J31" i="1"/>
  <c r="H31" i="1"/>
  <c r="V30" i="1"/>
  <c r="U30" i="1"/>
  <c r="T30" i="1"/>
  <c r="S30" i="1"/>
  <c r="R30" i="1"/>
  <c r="Q30" i="1"/>
  <c r="P30" i="1"/>
  <c r="O30" i="1"/>
  <c r="N30" i="1"/>
  <c r="M30" i="1"/>
  <c r="L30" i="1"/>
  <c r="I30" i="1"/>
  <c r="H30" i="1"/>
  <c r="G30" i="1"/>
  <c r="F30" i="1"/>
  <c r="W29" i="1"/>
  <c r="X29" i="1" s="1"/>
  <c r="H29" i="1"/>
  <c r="W28" i="1"/>
  <c r="H28" i="1"/>
  <c r="X28" i="1" s="1"/>
  <c r="W27" i="1"/>
  <c r="H27" i="1"/>
  <c r="X27" i="1" s="1"/>
  <c r="V26" i="1"/>
  <c r="U26" i="1"/>
  <c r="U13" i="1" s="1"/>
  <c r="T26" i="1"/>
  <c r="T13" i="1" s="1"/>
  <c r="S26" i="1"/>
  <c r="R26" i="1"/>
  <c r="Q26" i="1"/>
  <c r="Q13" i="1" s="1"/>
  <c r="H26" i="1"/>
  <c r="G26" i="1"/>
  <c r="W25" i="1"/>
  <c r="J25" i="1"/>
  <c r="J13" i="1" s="1"/>
  <c r="H25" i="1"/>
  <c r="X25" i="1" s="1"/>
  <c r="V24" i="1"/>
  <c r="V13" i="1" s="1"/>
  <c r="V120" i="1" s="1"/>
  <c r="V124" i="1" s="1"/>
  <c r="U24" i="1"/>
  <c r="T24" i="1"/>
  <c r="S24" i="1"/>
  <c r="R24" i="1"/>
  <c r="Q24" i="1"/>
  <c r="H24" i="1"/>
  <c r="W23" i="1"/>
  <c r="X23" i="1" s="1"/>
  <c r="H23" i="1"/>
  <c r="L22" i="1"/>
  <c r="J22" i="1"/>
  <c r="G22" i="1"/>
  <c r="H22" i="1" s="1"/>
  <c r="X21" i="1"/>
  <c r="W21" i="1"/>
  <c r="J21" i="1"/>
  <c r="H21" i="1"/>
  <c r="X20" i="1"/>
  <c r="W20" i="1"/>
  <c r="J20" i="1"/>
  <c r="H20" i="1"/>
  <c r="X19" i="1"/>
  <c r="W19" i="1"/>
  <c r="J19" i="1"/>
  <c r="H19" i="1"/>
  <c r="X18" i="1"/>
  <c r="W18" i="1"/>
  <c r="H18" i="1"/>
  <c r="W17" i="1"/>
  <c r="X17" i="1" s="1"/>
  <c r="J17" i="1"/>
  <c r="H17" i="1"/>
  <c r="W16" i="1"/>
  <c r="X16" i="1" s="1"/>
  <c r="J16" i="1"/>
  <c r="H16" i="1"/>
  <c r="W15" i="1"/>
  <c r="V15" i="1"/>
  <c r="G15" i="1"/>
  <c r="H15" i="1" s="1"/>
  <c r="X14" i="1"/>
  <c r="W14" i="1"/>
  <c r="H14" i="1"/>
  <c r="S13" i="1"/>
  <c r="P13" i="1"/>
  <c r="O13" i="1"/>
  <c r="N13" i="1"/>
  <c r="M13" i="1"/>
  <c r="K13" i="1"/>
  <c r="I13" i="1"/>
  <c r="G13" i="1"/>
  <c r="G117" i="1" s="1"/>
  <c r="G120" i="1" s="1"/>
  <c r="G124" i="1" s="1"/>
  <c r="F13" i="1"/>
  <c r="X26" i="1" l="1"/>
  <c r="K91" i="1"/>
  <c r="W91" i="1" s="1"/>
  <c r="W56" i="1" s="1"/>
  <c r="K56" i="1"/>
  <c r="W22" i="1"/>
  <c r="L13" i="1"/>
  <c r="K114" i="1"/>
  <c r="W114" i="1" s="1"/>
  <c r="X114" i="1"/>
  <c r="X119" i="1"/>
  <c r="X117" i="1" s="1"/>
  <c r="W117" i="1"/>
  <c r="H13" i="1"/>
  <c r="X15" i="1"/>
  <c r="X22" i="1"/>
  <c r="X100" i="1"/>
  <c r="X99" i="1" s="1"/>
  <c r="H99" i="1"/>
  <c r="O120" i="1"/>
  <c r="O124" i="1" s="1"/>
  <c r="R13" i="1"/>
  <c r="R120" i="1" s="1"/>
  <c r="R124" i="1" s="1"/>
  <c r="W24" i="1"/>
  <c r="X24" i="1" s="1"/>
  <c r="X13" i="1" s="1"/>
  <c r="J30" i="1"/>
  <c r="X55" i="1"/>
  <c r="X59" i="1"/>
  <c r="H56" i="1"/>
  <c r="K102" i="1"/>
  <c r="H101" i="1"/>
  <c r="L120" i="1"/>
  <c r="L124" i="1" s="1"/>
  <c r="P120" i="1"/>
  <c r="P124" i="1" s="1"/>
  <c r="T120" i="1"/>
  <c r="T124" i="1" s="1"/>
  <c r="W26" i="1"/>
  <c r="K45" i="1"/>
  <c r="X123" i="1"/>
  <c r="H117" i="1" l="1"/>
  <c r="H120" i="1" s="1"/>
  <c r="H124" i="1" s="1"/>
  <c r="W13" i="1"/>
  <c r="X91" i="1"/>
  <c r="X56" i="1" s="1"/>
  <c r="K30" i="1"/>
  <c r="W45" i="1"/>
  <c r="W102" i="1"/>
  <c r="K101" i="1"/>
  <c r="K120" i="1" s="1"/>
  <c r="K124" i="1" s="1"/>
  <c r="W101" i="1" l="1"/>
  <c r="W120" i="1" s="1"/>
  <c r="W124" i="1" s="1"/>
  <c r="X102" i="1"/>
  <c r="X101" i="1" s="1"/>
  <c r="W30" i="1"/>
  <c r="X45" i="1"/>
  <c r="X30" i="1" s="1"/>
  <c r="X120" i="1" l="1"/>
  <c r="X124" i="1" s="1"/>
  <c r="J114" i="1" l="1"/>
  <c r="I114" i="1"/>
  <c r="J110" i="1"/>
  <c r="J96" i="1"/>
  <c r="I110" i="1"/>
  <c r="I96" i="1"/>
</calcChain>
</file>

<file path=xl/sharedStrings.xml><?xml version="1.0" encoding="utf-8"?>
<sst xmlns="http://schemas.openxmlformats.org/spreadsheetml/2006/main" count="381" uniqueCount="313">
  <si>
    <t>DIRECCION ADMINISTRATIVA Y FINANCIERA DE LA POLICIA NACIONAL</t>
  </si>
  <si>
    <t>TODO POR LA PATRIA</t>
  </si>
  <si>
    <t>"Año del Fomento de las Exportaciones"</t>
  </si>
  <si>
    <t>PRESUPUESTO AÑO 2018</t>
  </si>
  <si>
    <t>ACTIVIDAD 0001</t>
  </si>
  <si>
    <t>14=(2:13)</t>
  </si>
  <si>
    <t>15=(1-14)</t>
  </si>
  <si>
    <t>CTAS.</t>
  </si>
  <si>
    <t>DESCRIPCION DE CUENTAS</t>
  </si>
  <si>
    <t>APROPIACION VIGENTE</t>
  </si>
  <si>
    <t>MODIFICACION</t>
  </si>
  <si>
    <t>APROPIACION DISPONIBLE</t>
  </si>
  <si>
    <t>MAYO</t>
  </si>
  <si>
    <t xml:space="preserve">JUNIO </t>
  </si>
  <si>
    <t xml:space="preserve">ENERO 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</si>
  <si>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</si>
  <si>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</si>
  <si>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</si>
  <si>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</si>
  <si>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</si>
  <si>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</si>
  <si>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</si>
  <si>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</si>
  <si>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</si>
  <si>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</si>
  <si>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ENERO DICIEMBRE</t>
  </si>
  <si>
    <t>FALTANTE   Y/O DISPONIBILIDAD</t>
  </si>
  <si>
    <t>SERVICIOS PERSONALES</t>
  </si>
  <si>
    <t>2.1.1.1.03</t>
  </si>
  <si>
    <t>Ascensos Militares</t>
  </si>
  <si>
    <t>2.1.1.1.07</t>
  </si>
  <si>
    <t>Sueldos Fijos por Cargo</t>
  </si>
  <si>
    <t>2.1.1.2.02</t>
  </si>
  <si>
    <t>Sueldos de Personal Nominal</t>
  </si>
  <si>
    <t>2.1.1.2.04</t>
  </si>
  <si>
    <t>Sueldos Personal por Servicios Especiales</t>
  </si>
  <si>
    <t>2.1.1.3.01</t>
  </si>
  <si>
    <t>Sueldos al Personal en tramite de Pensiòn</t>
  </si>
  <si>
    <t>2.1.1.4.01</t>
  </si>
  <si>
    <t>Sueldo Anual No.13</t>
  </si>
  <si>
    <t>2.1.1.5.01</t>
  </si>
  <si>
    <t>Prestaciones Laborales</t>
  </si>
  <si>
    <t>2.1.2.1.01</t>
  </si>
  <si>
    <t>Primas por Antigüedad</t>
  </si>
  <si>
    <t>2.1.2.2.01</t>
  </si>
  <si>
    <t>Compensacion por Gastos de Alimentacion</t>
  </si>
  <si>
    <t>2.1.2.2.08</t>
  </si>
  <si>
    <r>
      <t xml:space="preserve">Compensaciones Especiales </t>
    </r>
    <r>
      <rPr>
        <b/>
        <sz val="12"/>
        <rFont val="Arial"/>
        <family val="2"/>
      </rPr>
      <t>(crear cuenta)</t>
    </r>
  </si>
  <si>
    <t>2.1.2.2.12</t>
  </si>
  <si>
    <t>Compensacion por Cargo al Personal Policial</t>
  </si>
  <si>
    <t>2.1.2.3.01</t>
  </si>
  <si>
    <t>Contribuciones al seguro de salud</t>
  </si>
  <si>
    <t>2.1.2.2.13</t>
  </si>
  <si>
    <t>Incentivo por Riesgo  Laboral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</si>
  <si>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</si>
  <si>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</si>
  <si>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</si>
  <si>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</si>
  <si>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</si>
  <si>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</si>
  <si>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</si>
  <si>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</si>
  <si>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</si>
  <si>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</si>
  <si>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</si>
  <si>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2.2.1.6.01</t>
  </si>
  <si>
    <t>Energia Electrica</t>
  </si>
  <si>
    <t>2.2.1.7.01</t>
  </si>
  <si>
    <t>Agua</t>
  </si>
  <si>
    <t>2.2.1.8.01</t>
  </si>
  <si>
    <t>Recoleccion de residuos Solidos</t>
  </si>
  <si>
    <t>2.2.2.1.01</t>
  </si>
  <si>
    <t>Publicidad y Propaganda</t>
  </si>
  <si>
    <t>2.2.2.2.01</t>
  </si>
  <si>
    <t xml:space="preserve">Impresión y Encuadernación </t>
  </si>
  <si>
    <t>2.2.3.1.01</t>
  </si>
  <si>
    <t xml:space="preserve">Viaticos Dentro del País </t>
  </si>
  <si>
    <t>2.2.3.2.01</t>
  </si>
  <si>
    <t xml:space="preserve">Viaticos Fuera del País </t>
  </si>
  <si>
    <t>2.2.4.1.01</t>
  </si>
  <si>
    <t>Pasajes</t>
  </si>
  <si>
    <t>2.2.5.1.01</t>
  </si>
  <si>
    <t>Alquieres y Rentas de Edificios y Locales</t>
  </si>
  <si>
    <t>2.2.5.4.01</t>
  </si>
  <si>
    <t>Alquiler de Equipos de Transp., Tranccion y Elev.</t>
  </si>
  <si>
    <t>2.2.5.8.01</t>
  </si>
  <si>
    <t>Otros Alquileres</t>
  </si>
  <si>
    <t>2.2.6.2.01</t>
  </si>
  <si>
    <t>Seguros de Bienes Muebles</t>
  </si>
  <si>
    <t>2.2.7.1.01</t>
  </si>
  <si>
    <t>Obras Menores en Edificaciones</t>
  </si>
  <si>
    <t>2.2.7.2.01</t>
  </si>
  <si>
    <t>Mantenimiento y Rep. de Muebles y Equipos de Of.</t>
  </si>
  <si>
    <t>2.2.7.2.06</t>
  </si>
  <si>
    <t>Mant. Y Rep. De Equipos de Transp. Tracc. Y Elev.</t>
  </si>
  <si>
    <t>2.2.7.3.01</t>
  </si>
  <si>
    <t>Instalaciones Temporales</t>
  </si>
  <si>
    <t>2.2.8.2.01</t>
  </si>
  <si>
    <t>Comisiones y Gastos Bancarios</t>
  </si>
  <si>
    <t>2.2.8.5.01</t>
  </si>
  <si>
    <t>Fumigacion</t>
  </si>
  <si>
    <t>2.2.8.5.02</t>
  </si>
  <si>
    <t>Lavanderia</t>
  </si>
  <si>
    <t>2.2.8.5.03</t>
  </si>
  <si>
    <t>Limpieza e Higgiene</t>
  </si>
  <si>
    <t>2.2.8.6.01</t>
  </si>
  <si>
    <t>Eventos Generales</t>
  </si>
  <si>
    <t>2.2.8.7.05</t>
  </si>
  <si>
    <t>Servicios de Informatica y Sist. Computarizado</t>
  </si>
  <si>
    <t>2.2.8.7.06</t>
  </si>
  <si>
    <t>Otros Servicios Tecnicos y Profesionales</t>
  </si>
  <si>
    <t>MATERIALES Y SUMINISTROS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</si>
  <si>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</si>
  <si>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</si>
  <si>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</si>
  <si>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</si>
  <si>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</si>
  <si>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</si>
  <si>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</si>
  <si>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</si>
  <si>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</si>
  <si>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</si>
  <si>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</si>
  <si>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</si>
  <si>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</si>
  <si>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</si>
  <si>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</si>
  <si>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</si>
  <si>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</si>
  <si>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</si>
  <si>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</si>
  <si>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Productos de Papel y Carton</t>
  </si>
  <si>
    <t>2.3.3.3.01</t>
  </si>
  <si>
    <t>Productos de Artes Graficas</t>
  </si>
  <si>
    <t>2.3.3.4.01</t>
  </si>
  <si>
    <t>Libros, Revistas y Periodicos</t>
  </si>
  <si>
    <t>2.3.4.2.01</t>
  </si>
  <si>
    <t>Productos Medicinales para uso Veterinario</t>
  </si>
  <si>
    <t>2.3.5.2.01</t>
  </si>
  <si>
    <t>Articulos de Cuero</t>
  </si>
  <si>
    <t>2.3.5.3.01</t>
  </si>
  <si>
    <t>Llantas y Neumaticos</t>
  </si>
  <si>
    <t>2.3.5.4.01</t>
  </si>
  <si>
    <t>Articulos de Caucho</t>
  </si>
  <si>
    <t>2.3.5.5.01</t>
  </si>
  <si>
    <t>Articulos de Plastico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</si>
  <si>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</si>
  <si>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</si>
  <si>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</si>
  <si>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</si>
  <si>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</si>
  <si>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</si>
  <si>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</si>
  <si>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</si>
  <si>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</si>
  <si>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</si>
  <si>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</si>
  <si>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</si>
  <si>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</si>
  <si>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Metalicas Acabadas</t>
  </si>
  <si>
    <t>2.3.6.3.06</t>
  </si>
  <si>
    <t>Accesorios de Metal</t>
  </si>
  <si>
    <t>2.3.6.4.04</t>
  </si>
  <si>
    <t>Piedra, Arcilla y Arena</t>
  </si>
  <si>
    <t>2.3.6.4.05</t>
  </si>
  <si>
    <t>Productos Ailantes</t>
  </si>
  <si>
    <t>2.3.6.9.01</t>
  </si>
  <si>
    <t>Otros Producttos no Metalicos</t>
  </si>
  <si>
    <t>2.3.7.1.01</t>
  </si>
  <si>
    <t>Gasolina</t>
  </si>
  <si>
    <t>2.3.7.1.02</t>
  </si>
  <si>
    <t>Gasoil</t>
  </si>
  <si>
    <t>2.3.7.1.04</t>
  </si>
  <si>
    <t>Gas GLP</t>
  </si>
  <si>
    <t>2.3.7.1.06</t>
  </si>
  <si>
    <t>Lubricantes</t>
  </si>
  <si>
    <t>2.3.7.2.02</t>
  </si>
  <si>
    <t>Productos Fotoquimicos</t>
  </si>
  <si>
    <t>2.3.7.2.03</t>
  </si>
  <si>
    <t>Productos Quimicos de Lab. Y de uso Personal</t>
  </si>
  <si>
    <t>2.3.7.2.06</t>
  </si>
  <si>
    <t xml:space="preserve">Pinturas, Lacas, Barnices, Diluyentes y Absorbentes </t>
  </si>
  <si>
    <t>2.3.9.1.01</t>
  </si>
  <si>
    <t>Material para Limpieza</t>
  </si>
  <si>
    <t>2.3.9.2.01</t>
  </si>
  <si>
    <t>Utiles de Escritorio, Oficina, Informatica y Enseñanza</t>
  </si>
  <si>
    <t>2.3.9.3.01</t>
  </si>
  <si>
    <t>Utiles menores medicos quirurgicos.</t>
  </si>
  <si>
    <t>2.3.9.5.01</t>
  </si>
  <si>
    <t>Utiles de Cocina y Comedor</t>
  </si>
  <si>
    <t>2.3.9.6.01</t>
  </si>
  <si>
    <t>Productos Electricos y Afines</t>
  </si>
  <si>
    <t>2.3.9.8.01</t>
  </si>
  <si>
    <t>Otros Repuestos y Acecesorios Menores</t>
  </si>
  <si>
    <t>2.3.9.9.01</t>
  </si>
  <si>
    <t>Productos y Utiles Varios n.i.p</t>
  </si>
  <si>
    <t>TRANSFERENCIAS CORRIENTES</t>
  </si>
  <si>
    <t>2.4.7.2.01</t>
  </si>
  <si>
    <t>Transferencias Corrientes a Organismos Intern.</t>
  </si>
  <si>
    <t xml:space="preserve">ACTIVOS NO FINANCIEROS </t>
  </si>
  <si>
    <t>2.6.1.1.01</t>
  </si>
  <si>
    <t>Muebles de Oficina y Estanteria</t>
  </si>
  <si>
    <t>2.6.1.3.01</t>
  </si>
  <si>
    <t>Equipo Computacional</t>
  </si>
  <si>
    <t>2.6.1.4.01</t>
  </si>
  <si>
    <t>Electrodomesticos</t>
  </si>
  <si>
    <t>2.6.2.3.01</t>
  </si>
  <si>
    <t>Camaras Fotograficas y de Video</t>
  </si>
  <si>
    <t>2.6.2.4.01</t>
  </si>
  <si>
    <t>Otros Mobiliarios y Equipo Educacional y Recreat.</t>
  </si>
  <si>
    <t>2.6.3.1.01</t>
  </si>
  <si>
    <t>Equipo Medico y de Laboratorio</t>
  </si>
  <si>
    <t>2.6.4.1.01</t>
  </si>
  <si>
    <t>Automoviles y Camiones</t>
  </si>
  <si>
    <t>2.6.4.8.01</t>
  </si>
  <si>
    <t>Otros Equipos de Transporte</t>
  </si>
  <si>
    <t>2.6.5.5.01</t>
  </si>
  <si>
    <t>Equipos de Telecomunicaciones y Señalamiento</t>
  </si>
  <si>
    <t>2.6.5.6.01</t>
  </si>
  <si>
    <t>Equipo de Generacion Electrica</t>
  </si>
  <si>
    <t>2.6.5.8.01</t>
  </si>
  <si>
    <t xml:space="preserve">Otros Equipos </t>
  </si>
  <si>
    <t>2.6.6.2.01</t>
  </si>
  <si>
    <t>Equipos de Seguridad</t>
  </si>
  <si>
    <t>2.6.8.3.01</t>
  </si>
  <si>
    <t>Programas de Informatica</t>
  </si>
  <si>
    <t>2.6.9.3.01</t>
  </si>
  <si>
    <t>Terrenos Urbanos sin Mejoras</t>
  </si>
  <si>
    <t>2.7.1.2.01</t>
  </si>
  <si>
    <t>Obras Para Edificacion no Residencial</t>
  </si>
  <si>
    <t>TOTAL FONDO 0100</t>
  </si>
  <si>
    <t>FTE.50</t>
  </si>
  <si>
    <t>DISMINUCION DE PASIVOS</t>
  </si>
  <si>
    <t>4.2.1.1.05</t>
  </si>
  <si>
    <t>Disminucion de Ctas. Por Pagar Int. De Corto Plazo</t>
  </si>
  <si>
    <t>TOTAL FONDO 0100 Y FUENTE 50</t>
  </si>
  <si>
    <t>FTE. 2081</t>
  </si>
  <si>
    <t>RECURSOS DE CAPTACION DIRECTA</t>
  </si>
  <si>
    <t>2.2.9.9.01</t>
  </si>
  <si>
    <t>Captación Directa</t>
  </si>
  <si>
    <t>TOTAL GENERAL</t>
  </si>
  <si>
    <t>DESCRIPCION</t>
  </si>
  <si>
    <t>MENSUAL</t>
  </si>
  <si>
    <t>SUELDOS FIJOS POR RANGO</t>
  </si>
  <si>
    <t>SUELDOS DICIEMBRE 2017</t>
  </si>
  <si>
    <t>NUEVOS INGRESOS DE 62 CADETES PN DESDE ENERO</t>
  </si>
  <si>
    <t>NUEVOS INGRESOS DE 800 RASOS PN DESDE ENERO</t>
  </si>
  <si>
    <t>ASCENSOS A PARTIR DEL MES DE MARZO</t>
  </si>
  <si>
    <t>5,000 PROYECTADOS</t>
  </si>
  <si>
    <t>SUELDOS DE PERSONAL NOMINAL (IGUALADOS) NOMINA DICIEMBRE 2017</t>
  </si>
  <si>
    <t>COMPENSACION POR GASTOS DE ALIMENTACION</t>
  </si>
  <si>
    <t>NOMINA DE DICIEMBRE 2017</t>
  </si>
  <si>
    <t>SERVICIO SEMANA SANTA 2018</t>
  </si>
  <si>
    <t>COMPENSACION POR GASTOS DE ALIMENTACION PROGRAMACION EN EL MES DE FEBRERO</t>
  </si>
  <si>
    <t>INCENTIVOS POR CARGO POLICIAL</t>
  </si>
  <si>
    <t xml:space="preserve">PAGO DE INCENTIVOS PARA 800 RASOS DE NUEVO INGRESO A PARTIR DE JULIO </t>
  </si>
  <si>
    <t>INCENTIVOS POR RIESGO</t>
  </si>
  <si>
    <t xml:space="preserve">DIFERENCIA POR ASCENSOS A PARTIR DE MARZO </t>
  </si>
  <si>
    <t xml:space="preserve">Servicios de Internet </t>
  </si>
  <si>
    <t xml:space="preserve">EJECUCION DICIEMBRE </t>
  </si>
  <si>
    <t>INSTALACION DE INTERNET EN 7 COMANDOS 30,000 C/U</t>
  </si>
  <si>
    <t>TOTAL MENSUAL</t>
  </si>
  <si>
    <t xml:space="preserve">UNIDAD DE VIAJES </t>
  </si>
  <si>
    <t>VIATICOS FUERA DEL PAIS (APROPIACION APROBADA)</t>
  </si>
  <si>
    <t>NOMINA AGREGADOS Y CURSANDO EN DISTINTOS PAISES  DICIEMBRE 2017</t>
  </si>
  <si>
    <t>TOTAL NOMINA ENERO-DICIEMBRE 2018</t>
  </si>
  <si>
    <t xml:space="preserve">DIFERENCIA </t>
  </si>
  <si>
    <t xml:space="preserve">MENOS </t>
  </si>
  <si>
    <t>DEUDA UNIDAD DE VIAJES</t>
  </si>
  <si>
    <t>APROPIACION NO COMPROMETIDA PARA  PAGAR VIATICOS DURANTE EL AÑO 2018</t>
  </si>
  <si>
    <t>PASAJES</t>
  </si>
  <si>
    <t>APROPIACION APROBADA</t>
  </si>
  <si>
    <t xml:space="preserve">MENOS: </t>
  </si>
  <si>
    <t>APROPIACION NO COMPROMETIDA PARA PAGO DE PASAJES DURANTE EL AÑO 2018</t>
  </si>
  <si>
    <t>FERIA DEL LIBRO</t>
  </si>
  <si>
    <t>INSTALACIONES TEMPORALES</t>
  </si>
  <si>
    <t>SERVICIOS TECNICOS PROFESIONALES</t>
  </si>
  <si>
    <t>TOTAL</t>
  </si>
  <si>
    <t>NAP DEL CARIBE</t>
  </si>
  <si>
    <t>SERVICIOS DE INFORMATICA Y SISTEMAS COMPUTARIZADOS</t>
  </si>
  <si>
    <t>ACTUALIZACION DEL REALEAN</t>
  </si>
  <si>
    <t xml:space="preserve">ROTULACIONES </t>
  </si>
  <si>
    <t>DEUDA DE LA LICITACION</t>
  </si>
  <si>
    <t>BANDERAS POLICIALES Y NACIONALES</t>
  </si>
  <si>
    <t xml:space="preserve">BANDERAS DEL DESFILE MILITAR </t>
  </si>
  <si>
    <t>COMPARACION DE PRECIOS PARA COMPRA DE FRAZADAS</t>
  </si>
  <si>
    <t xml:space="preserve">DESFILE MILITAR: </t>
  </si>
  <si>
    <t>GORRA RD$250 X 1200</t>
  </si>
  <si>
    <t xml:space="preserve">GORRITO RD$1,200 X 1200 </t>
  </si>
  <si>
    <t>BUFANDA RD$395 X 1200</t>
  </si>
  <si>
    <t>GUANTES RD$413 X 1,200</t>
  </si>
  <si>
    <t>CORREAS RD$390 X 1,200</t>
  </si>
  <si>
    <t>SUB-TOTAL DESFILE</t>
  </si>
  <si>
    <t>TOTAL PRENDAS DE VESTIR</t>
  </si>
  <si>
    <t>COMPARACION PARA COMPRA DE COLCHONES TIPO MILITAR</t>
  </si>
  <si>
    <t>COMPARACION PARA COMPRA CAMASTROS</t>
  </si>
  <si>
    <t>2 COMPARACIONES DE PRECIO PARA COMPRA DE PLACAS POLICIALES</t>
  </si>
  <si>
    <t>COMBUSTIBLES</t>
  </si>
  <si>
    <t>GASOLINA (APROPIACION APROBADA)</t>
  </si>
  <si>
    <t>2.3.7.2.01</t>
  </si>
  <si>
    <t>GASOIL (APROPIACION APROBADA)</t>
  </si>
  <si>
    <t>TOTAL APROPIACION APROBADA COMBUSTIBLES</t>
  </si>
  <si>
    <r>
      <rPr>
        <b/>
        <sz val="10"/>
        <rFont val="Arial"/>
        <family val="2"/>
      </rPr>
      <t>MENOS:</t>
    </r>
    <r>
      <rPr>
        <sz val="10"/>
        <rFont val="Arial"/>
        <family val="2"/>
      </rPr>
      <t xml:space="preserve"> TIKETS PRE-PAGO ENERO-DICIEMBRE 2018, A RAZON DE RD$5,800,000.00 MENSUAL</t>
    </r>
  </si>
  <si>
    <r>
      <rPr>
        <b/>
        <sz val="10"/>
        <rFont val="Arial"/>
        <family val="2"/>
      </rPr>
      <t>MENOS:</t>
    </r>
    <r>
      <rPr>
        <sz val="10"/>
        <rFont val="Arial"/>
        <family val="2"/>
      </rPr>
      <t xml:space="preserve"> VISA FLOTILLA A OFICIALES GENERALES P.N. EN SERVICIO PASIVO, A RAZON DE RD$1,350,000.00 MENSUAL</t>
    </r>
  </si>
  <si>
    <t>TOTAL APROPIACION NO COMPROMETIDA PARA CONSUMO DE COMBUSTIBLE</t>
  </si>
  <si>
    <t>PROMEDIO DE CONSUMO MENSUAL PARA EL AÑO 2018</t>
  </si>
  <si>
    <t>Equipos de Transporte</t>
  </si>
  <si>
    <t>COMPRA DE NUEVAS UNIDADES</t>
  </si>
  <si>
    <t>ACTUALIZACION DEL IBIS</t>
  </si>
  <si>
    <t>PLAN CONSTRUCCION DE VIVIENDAS DE LA POLICIA NACIONAL</t>
  </si>
  <si>
    <t>Obras para Edificaciones No Residenciales (apropiacion aprobada)</t>
  </si>
  <si>
    <t>MENOS: EJECUCION DEL AÑO 2017</t>
  </si>
  <si>
    <t>APROPIACION REAL APROBADA PARA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</si>
</sst>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#,##0.000000000000"/>
    <numFmt numFmtId="166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3"/>
      <name val="Tahoma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43" fontId="0" fillId="0" borderId="0" xfId="1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4" fontId="7" fillId="2" borderId="5" xfId="0" applyNumberFormat="1" applyFont="1" applyFill="1" applyBorder="1"/>
    <xf numFmtId="4" fontId="7" fillId="2" borderId="6" xfId="0" applyNumberFormat="1" applyFont="1" applyFill="1" applyBorder="1"/>
    <xf numFmtId="43" fontId="5" fillId="0" borderId="0" xfId="1" applyFo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40" fontId="0" fillId="0" borderId="5" xfId="0" applyNumberFormat="1" applyBorder="1"/>
    <xf numFmtId="40" fontId="1" fillId="0" borderId="5" xfId="0" applyNumberFormat="1" applyFont="1" applyBorder="1"/>
    <xf numFmtId="4" fontId="8" fillId="3" borderId="5" xfId="0" applyNumberFormat="1" applyFont="1" applyFill="1" applyBorder="1"/>
    <xf numFmtId="40" fontId="8" fillId="3" borderId="6" xfId="0" applyNumberFormat="1" applyFont="1" applyFill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0" fontId="0" fillId="0" borderId="0" xfId="0" applyNumberFormat="1"/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7" fillId="2" borderId="5" xfId="0" applyFont="1" applyFill="1" applyBorder="1"/>
    <xf numFmtId="40" fontId="1" fillId="0" borderId="5" xfId="0" applyNumberFormat="1" applyFont="1" applyFill="1" applyBorder="1"/>
    <xf numFmtId="0" fontId="8" fillId="0" borderId="5" xfId="0" applyFont="1" applyFill="1" applyBorder="1" applyAlignment="1">
      <alignment horizontal="left"/>
    </xf>
    <xf numFmtId="40" fontId="0" fillId="0" borderId="5" xfId="0" applyNumberFormat="1" applyFill="1" applyBorder="1"/>
    <xf numFmtId="40" fontId="8" fillId="0" borderId="6" xfId="0" applyNumberFormat="1" applyFont="1" applyFill="1" applyBorder="1"/>
    <xf numFmtId="43" fontId="5" fillId="0" borderId="0" xfId="1" applyFont="1" applyFill="1"/>
    <xf numFmtId="0" fontId="0" fillId="0" borderId="0" xfId="0" applyFill="1"/>
    <xf numFmtId="43" fontId="0" fillId="0" borderId="0" xfId="1" applyFont="1" applyFill="1"/>
    <xf numFmtId="40" fontId="9" fillId="4" borderId="5" xfId="0" applyNumberFormat="1" applyFont="1" applyFill="1" applyBorder="1"/>
    <xf numFmtId="0" fontId="8" fillId="0" borderId="5" xfId="0" applyFont="1" applyBorder="1"/>
    <xf numFmtId="40" fontId="1" fillId="4" borderId="5" xfId="0" applyNumberFormat="1" applyFont="1" applyFill="1" applyBorder="1"/>
    <xf numFmtId="4" fontId="7" fillId="2" borderId="10" xfId="0" applyNumberFormat="1" applyFont="1" applyFill="1" applyBorder="1"/>
    <xf numFmtId="4" fontId="7" fillId="2" borderId="11" xfId="0" applyNumberFormat="1" applyFont="1" applyFill="1" applyBorder="1"/>
    <xf numFmtId="0" fontId="7" fillId="0" borderId="5" xfId="0" applyFont="1" applyFill="1" applyBorder="1" applyAlignment="1">
      <alignment horizontal="left"/>
    </xf>
    <xf numFmtId="4" fontId="7" fillId="2" borderId="0" xfId="0" applyNumberFormat="1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1" fillId="0" borderId="0" xfId="0" applyNumberFormat="1" applyFont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40" fontId="7" fillId="0" borderId="5" xfId="0" applyNumberFormat="1" applyFont="1" applyFill="1" applyBorder="1" applyAlignment="1">
      <alignment horizontal="right"/>
    </xf>
    <xf numFmtId="40" fontId="8" fillId="3" borderId="5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0" fontId="0" fillId="0" borderId="0" xfId="0" applyNumberFormat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4" fontId="7" fillId="2" borderId="2" xfId="0" applyNumberFormat="1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43" fontId="0" fillId="0" borderId="15" xfId="1" applyFont="1" applyBorder="1"/>
    <xf numFmtId="43" fontId="1" fillId="0" borderId="0" xfId="1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" fontId="5" fillId="0" borderId="0" xfId="0" applyNumberFormat="1" applyFont="1" applyBorder="1" applyAlignment="1">
      <alignment vertical="center"/>
    </xf>
    <xf numFmtId="165" fontId="0" fillId="0" borderId="0" xfId="0" applyNumberFormat="1" applyBorder="1"/>
    <xf numFmtId="43" fontId="5" fillId="0" borderId="0" xfId="1" applyFont="1" applyBorder="1"/>
    <xf numFmtId="43" fontId="0" fillId="0" borderId="0" xfId="1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5" fillId="0" borderId="0" xfId="0" applyNumberFormat="1" applyFont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40" fontId="5" fillId="0" borderId="0" xfId="0" applyNumberFormat="1" applyFont="1"/>
    <xf numFmtId="166" fontId="0" fillId="0" borderId="0" xfId="0" applyNumberFormat="1"/>
    <xf numFmtId="0" fontId="5" fillId="0" borderId="0" xfId="0" applyFont="1" applyBorder="1" applyAlignment="1">
      <alignment horizontal="center"/>
    </xf>
    <xf numFmtId="4" fontId="0" fillId="0" borderId="0" xfId="0" applyNumberFormat="1" applyBorder="1"/>
    <xf numFmtId="4" fontId="0" fillId="0" borderId="15" xfId="0" applyNumberFormat="1" applyBorder="1"/>
    <xf numFmtId="4" fontId="5" fillId="0" borderId="0" xfId="0" applyNumberFormat="1" applyFont="1" applyBorder="1"/>
    <xf numFmtId="0" fontId="5" fillId="0" borderId="0" xfId="0" applyFont="1" applyAlignment="1">
      <alignment wrapText="1"/>
    </xf>
    <xf numFmtId="166" fontId="0" fillId="0" borderId="15" xfId="0" applyNumberFormat="1" applyBorder="1"/>
    <xf numFmtId="166" fontId="5" fillId="0" borderId="0" xfId="0" applyNumberFormat="1" applyFont="1"/>
    <xf numFmtId="166" fontId="1" fillId="0" borderId="0" xfId="0" applyNumberFormat="1" applyFont="1"/>
    <xf numFmtId="166" fontId="1" fillId="0" borderId="15" xfId="0" applyNumberFormat="1" applyFont="1" applyBorder="1"/>
    <xf numFmtId="43" fontId="0" fillId="0" borderId="0" xfId="1" applyFont="1" applyFill="1" applyBorder="1"/>
    <xf numFmtId="43" fontId="5" fillId="0" borderId="15" xfId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0" fillId="0" borderId="0" xfId="1" applyFont="1" applyAlignment="1">
      <alignment vertical="center" wrapText="1"/>
    </xf>
    <xf numFmtId="0" fontId="5" fillId="0" borderId="0" xfId="0" applyFont="1" applyAlignment="1">
      <alignment horizontal="left"/>
    </xf>
    <xf numFmtId="43" fontId="5" fillId="0" borderId="16" xfId="1" applyFont="1" applyBorder="1"/>
    <xf numFmtId="0" fontId="8" fillId="0" borderId="0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847725</xdr:colOff>
          <xdr:row>0</xdr:row>
          <xdr:rowOff>104775</xdr:rowOff>
        </xdr:from>
        <xdr:to>
          <xdr:col>15</xdr:col>
          <xdr:colOff>361950</xdr:colOff>
          <xdr:row>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3:Z306"/>
  <sheetViews>
    <sheetView tabSelected="1" workbookViewId="0">
      <selection activeCell="E37" sqref="E37"/>
    </sheetView>
  </sheetViews>
  <sheetFormatPr baseColWidth="10" defaultRowHeight="12.75" x14ac:dyDescent="0.2"/>
  <cols>
    <col min="1" max="1" width="5.28515625" customWidth="1"/>
    <col min="2" max="2" width="5.85546875" customWidth="1"/>
    <col min="3" max="4" width="0.140625" hidden="1" customWidth="1"/>
    <col min="5" max="5" width="53.42578125" customWidth="1"/>
    <col min="6" max="6" width="20.85546875" hidden="1" customWidth="1"/>
    <col min="7" max="7" width="20.28515625" hidden="1" customWidth="1"/>
    <col min="8" max="8" width="20.42578125" bestFit="1" customWidth="1"/>
    <col min="9" max="9" width="19.42578125" hidden="1" customWidth="1"/>
    <col min="10" max="10" width="18" hidden="1" customWidth="1"/>
    <col min="11" max="11" width="21.42578125" customWidth="1"/>
    <col min="12" max="12" width="20.140625" customWidth="1"/>
    <col min="13" max="18" width="19" bestFit="1" customWidth="1"/>
    <col min="19" max="20" width="20.140625" bestFit="1" customWidth="1"/>
    <col min="21" max="21" width="20.140625" customWidth="1"/>
    <col min="22" max="22" width="20.140625" bestFit="1" customWidth="1"/>
    <col min="23" max="23" width="22.28515625" bestFit="1" customWidth="1"/>
    <col min="24" max="24" width="21.5703125" customWidth="1"/>
    <col min="25" max="25" width="25.5703125" style="5" customWidth="1"/>
    <col min="26" max="26" width="14.28515625" bestFit="1" customWidth="1"/>
  </cols>
  <sheetData>
    <row r="3" spans="1:25" ht="16.5" x14ac:dyDescent="0.2">
      <c r="A3" s="1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</row>
    <row r="4" spans="1:25" ht="16.5" x14ac:dyDescent="0.2">
      <c r="A4" s="1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</row>
    <row r="5" spans="1:25" ht="16.5" x14ac:dyDescent="0.2">
      <c r="A5" s="1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</row>
    <row r="6" spans="1:25" ht="27.75" x14ac:dyDescent="0.4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27.75" x14ac:dyDescent="0.4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5" ht="27.75" x14ac:dyDescent="0.4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5" ht="31.5" customHeight="1" thickBot="1" x14ac:dyDescent="0.45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5" ht="15" x14ac:dyDescent="0.25">
      <c r="A10" s="8" t="s">
        <v>4</v>
      </c>
      <c r="B10" s="9"/>
      <c r="C10" s="9"/>
      <c r="D10" s="9"/>
      <c r="E10" s="9"/>
      <c r="F10" s="10">
        <v>0</v>
      </c>
      <c r="G10" s="10">
        <v>1</v>
      </c>
      <c r="H10" s="10">
        <v>1</v>
      </c>
      <c r="I10" s="10">
        <v>3</v>
      </c>
      <c r="J10" s="10">
        <v>4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0">
        <v>11</v>
      </c>
      <c r="U10" s="10">
        <v>12</v>
      </c>
      <c r="V10" s="10">
        <v>13</v>
      </c>
      <c r="W10" s="10" t="s">
        <v>5</v>
      </c>
      <c r="X10" s="11" t="s">
        <v>6</v>
      </c>
    </row>
    <row r="11" spans="1:25" ht="28.5" x14ac:dyDescent="0.2">
      <c r="A11" s="12" t="s">
        <v>7</v>
      </c>
      <c r="B11" s="13"/>
      <c r="C11" s="13"/>
      <c r="D11" s="13"/>
      <c r="E11" s="14" t="s">
        <v>8</v>
      </c>
      <c r="F11" s="15" t="s">
        <v>9</v>
      </c>
      <c r="G11" s="15" t="s">
        <v>10</v>
      </c>
      <c r="H11" s="15" t="s">
        <v>11</v>
      </c>
      <c r="I11" s="15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15" t="s">
        <v>17</v>
      </c>
      <c r="O11" s="15" t="s">
        <v>12</v>
      </c>
      <c r="P11" s="15" t="s">
        <v>18</v>
      </c>
      <c r="Q11" s="15" t="s">
        <v>19</v>
      </c>
      <c r="R11" s="15" t="s">
        <v>20</v>
      </c>
      <c r="S11" s="15" t="s">
        <v>21</v>
      </c>
      <c r="T11" s="15" t="s">
        <v>22</v>
      </c>
      <c r="U11" s="16" t="s">
        <v>23</v>
      </c>
      <c r="V11" s="15" t="s">
        <v>24</v>
      </c>
      <c r="W11" s="15" t="s">
        <v>25</v>
      </c>
      <c r="X11" s="17" t="s">
        <v>26</v>
      </c>
    </row>
    <row r="12" spans="1:25" ht="14.25" x14ac:dyDescent="0.2">
      <c r="A12" s="18"/>
      <c r="B12" s="19"/>
      <c r="C12" s="19"/>
      <c r="D12" s="19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7"/>
    </row>
    <row r="13" spans="1:25" ht="15.75" x14ac:dyDescent="0.25">
      <c r="A13" s="20">
        <v>1</v>
      </c>
      <c r="B13" s="21"/>
      <c r="C13" s="21"/>
      <c r="D13" s="22"/>
      <c r="E13" s="22" t="s">
        <v>27</v>
      </c>
      <c r="F13" s="23">
        <f>SUM(F14:F29)</f>
        <v>9917410427</v>
      </c>
      <c r="G13" s="23">
        <f>SUM(G14:G29)</f>
        <v>-107522363</v>
      </c>
      <c r="H13" s="23">
        <f>SUM(H14:H29)</f>
        <v>9809888064</v>
      </c>
      <c r="I13" s="23">
        <f>SUM(I14:I25)</f>
        <v>0</v>
      </c>
      <c r="J13" s="23">
        <f>SUM(J14:J25)</f>
        <v>0</v>
      </c>
      <c r="K13" s="23">
        <f t="shared" ref="K13:V13" si="0">SUM(K14:K29)</f>
        <v>764052107</v>
      </c>
      <c r="L13" s="23">
        <f t="shared" si="0"/>
        <v>768252107</v>
      </c>
      <c r="M13" s="23">
        <f t="shared" si="0"/>
        <v>773283807</v>
      </c>
      <c r="N13" s="23">
        <f t="shared" si="0"/>
        <v>773283307</v>
      </c>
      <c r="O13" s="23">
        <f t="shared" si="0"/>
        <v>773283307</v>
      </c>
      <c r="P13" s="23">
        <f t="shared" si="0"/>
        <v>773283307</v>
      </c>
      <c r="Q13" s="23">
        <f t="shared" si="0"/>
        <v>778083307</v>
      </c>
      <c r="R13" s="23">
        <f t="shared" si="0"/>
        <v>778083307</v>
      </c>
      <c r="S13" s="23">
        <f t="shared" si="0"/>
        <v>778083307</v>
      </c>
      <c r="T13" s="23">
        <f t="shared" si="0"/>
        <v>778083307</v>
      </c>
      <c r="U13" s="23">
        <f t="shared" si="0"/>
        <v>1294034087</v>
      </c>
      <c r="V13" s="23">
        <f t="shared" si="0"/>
        <v>778082807</v>
      </c>
      <c r="W13" s="23">
        <f>+SUM(W14:W29)</f>
        <v>9809888064</v>
      </c>
      <c r="X13" s="24">
        <f>SUM(X14:X29)</f>
        <v>0</v>
      </c>
      <c r="Y13" s="25"/>
    </row>
    <row r="14" spans="1:25" ht="15" x14ac:dyDescent="0.2">
      <c r="A14" s="26" t="s">
        <v>28</v>
      </c>
      <c r="B14" s="27"/>
      <c r="C14" s="27"/>
      <c r="D14" s="28"/>
      <c r="E14" s="29" t="s">
        <v>29</v>
      </c>
      <c r="F14" s="30">
        <v>145000000</v>
      </c>
      <c r="G14" s="30">
        <v>-145000000</v>
      </c>
      <c r="H14" s="30">
        <f>+F14+G14</f>
        <v>0</v>
      </c>
      <c r="I14" s="31"/>
      <c r="J14" s="31"/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2">
        <f t="shared" ref="W14:W29" si="1">SUM(K14:V14)</f>
        <v>0</v>
      </c>
      <c r="X14" s="33">
        <f>+H14-W14</f>
        <v>0</v>
      </c>
    </row>
    <row r="15" spans="1:25" ht="15" x14ac:dyDescent="0.2">
      <c r="A15" s="34" t="s">
        <v>30</v>
      </c>
      <c r="B15" s="35">
        <v>1</v>
      </c>
      <c r="C15" s="35">
        <v>0</v>
      </c>
      <c r="D15" s="35">
        <v>2</v>
      </c>
      <c r="E15" s="29" t="s">
        <v>31</v>
      </c>
      <c r="F15" s="30">
        <v>6121354049</v>
      </c>
      <c r="G15" s="30">
        <f>24551307-500</f>
        <v>24550807</v>
      </c>
      <c r="H15" s="30">
        <f t="shared" ref="H15:H29" si="2">+F15+G15</f>
        <v>6145904856</v>
      </c>
      <c r="I15" s="31"/>
      <c r="J15" s="31"/>
      <c r="K15" s="31">
        <v>505492113</v>
      </c>
      <c r="L15" s="31">
        <v>505492113</v>
      </c>
      <c r="M15" s="31">
        <v>513492113</v>
      </c>
      <c r="N15" s="31">
        <v>513492113</v>
      </c>
      <c r="O15" s="31">
        <v>513492113</v>
      </c>
      <c r="P15" s="31">
        <v>513492113</v>
      </c>
      <c r="Q15" s="31">
        <v>513492113</v>
      </c>
      <c r="R15" s="31">
        <v>513492113</v>
      </c>
      <c r="S15" s="31">
        <v>513492113</v>
      </c>
      <c r="T15" s="31">
        <v>513492113</v>
      </c>
      <c r="U15" s="31">
        <v>513492113</v>
      </c>
      <c r="V15" s="31">
        <f>513492113-500</f>
        <v>513491613</v>
      </c>
      <c r="W15" s="32">
        <f t="shared" si="1"/>
        <v>6145904856</v>
      </c>
      <c r="X15" s="33">
        <f t="shared" ref="X15:X29" si="3">+H15-W15</f>
        <v>0</v>
      </c>
    </row>
    <row r="16" spans="1:25" ht="15" x14ac:dyDescent="0.2">
      <c r="A16" s="34" t="s">
        <v>32</v>
      </c>
      <c r="B16" s="35">
        <v>2</v>
      </c>
      <c r="C16" s="35">
        <v>0</v>
      </c>
      <c r="D16" s="35">
        <v>0</v>
      </c>
      <c r="E16" s="29" t="s">
        <v>33</v>
      </c>
      <c r="F16" s="30">
        <v>45928440</v>
      </c>
      <c r="G16" s="30">
        <v>-424440</v>
      </c>
      <c r="H16" s="30">
        <f t="shared" si="2"/>
        <v>45504000</v>
      </c>
      <c r="I16" s="31">
        <v>0</v>
      </c>
      <c r="J16" s="31">
        <f t="shared" ref="J16:J25" si="4">I16</f>
        <v>0</v>
      </c>
      <c r="K16" s="31">
        <v>3792000</v>
      </c>
      <c r="L16" s="31">
        <v>3792000</v>
      </c>
      <c r="M16" s="31">
        <v>3792000</v>
      </c>
      <c r="N16" s="31">
        <v>3792000</v>
      </c>
      <c r="O16" s="31">
        <v>3792000</v>
      </c>
      <c r="P16" s="31">
        <v>3792000</v>
      </c>
      <c r="Q16" s="31">
        <v>3792000</v>
      </c>
      <c r="R16" s="31">
        <v>3792000</v>
      </c>
      <c r="S16" s="31">
        <v>3792000</v>
      </c>
      <c r="T16" s="31">
        <v>3792000</v>
      </c>
      <c r="U16" s="31">
        <v>3792000</v>
      </c>
      <c r="V16" s="31">
        <v>3792000</v>
      </c>
      <c r="W16" s="32">
        <f t="shared" si="1"/>
        <v>45504000</v>
      </c>
      <c r="X16" s="33">
        <f t="shared" si="3"/>
        <v>0</v>
      </c>
    </row>
    <row r="17" spans="1:26" ht="15" x14ac:dyDescent="0.2">
      <c r="A17" s="34" t="s">
        <v>34</v>
      </c>
      <c r="B17" s="35">
        <v>2</v>
      </c>
      <c r="C17" s="35">
        <v>0</v>
      </c>
      <c r="D17" s="35">
        <v>0</v>
      </c>
      <c r="E17" s="29" t="s">
        <v>35</v>
      </c>
      <c r="F17" s="30">
        <v>181020000</v>
      </c>
      <c r="G17" s="30">
        <v>0</v>
      </c>
      <c r="H17" s="30">
        <f t="shared" si="2"/>
        <v>181020000</v>
      </c>
      <c r="I17" s="31">
        <v>0</v>
      </c>
      <c r="J17" s="31">
        <f t="shared" si="4"/>
        <v>0</v>
      </c>
      <c r="K17" s="31">
        <v>15085000</v>
      </c>
      <c r="L17" s="31">
        <v>15085000</v>
      </c>
      <c r="M17" s="31">
        <v>15085000</v>
      </c>
      <c r="N17" s="31">
        <v>15085000</v>
      </c>
      <c r="O17" s="31">
        <v>15085000</v>
      </c>
      <c r="P17" s="31">
        <v>15085000</v>
      </c>
      <c r="Q17" s="31">
        <v>15085000</v>
      </c>
      <c r="R17" s="31">
        <v>15085000</v>
      </c>
      <c r="S17" s="31">
        <v>15085000</v>
      </c>
      <c r="T17" s="31">
        <v>15085000</v>
      </c>
      <c r="U17" s="31">
        <v>15085000</v>
      </c>
      <c r="V17" s="31">
        <v>15085000</v>
      </c>
      <c r="W17" s="32">
        <f t="shared" si="1"/>
        <v>181020000</v>
      </c>
      <c r="X17" s="33">
        <f t="shared" si="3"/>
        <v>0</v>
      </c>
      <c r="Z17" s="36"/>
    </row>
    <row r="18" spans="1:26" ht="15" x14ac:dyDescent="0.2">
      <c r="A18" s="34" t="s">
        <v>36</v>
      </c>
      <c r="B18" s="35">
        <v>2</v>
      </c>
      <c r="C18" s="35">
        <v>0</v>
      </c>
      <c r="D18" s="35">
        <v>0</v>
      </c>
      <c r="E18" s="29" t="s">
        <v>37</v>
      </c>
      <c r="F18" s="30">
        <v>0</v>
      </c>
      <c r="G18" s="30">
        <v>500</v>
      </c>
      <c r="H18" s="30">
        <f t="shared" si="2"/>
        <v>500</v>
      </c>
      <c r="I18" s="31"/>
      <c r="J18" s="31"/>
      <c r="K18" s="31">
        <v>0</v>
      </c>
      <c r="L18" s="31">
        <v>0</v>
      </c>
      <c r="M18" s="31">
        <v>500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2">
        <f t="shared" si="1"/>
        <v>500</v>
      </c>
      <c r="X18" s="33">
        <f t="shared" si="3"/>
        <v>0</v>
      </c>
      <c r="Z18" s="36"/>
    </row>
    <row r="19" spans="1:26" ht="15" x14ac:dyDescent="0.2">
      <c r="A19" s="34" t="s">
        <v>38</v>
      </c>
      <c r="B19" s="35">
        <v>3</v>
      </c>
      <c r="C19" s="35">
        <v>0</v>
      </c>
      <c r="D19" s="35">
        <v>0</v>
      </c>
      <c r="E19" s="29" t="s">
        <v>39</v>
      </c>
      <c r="F19" s="30">
        <v>500895671</v>
      </c>
      <c r="G19" s="30">
        <v>15055109</v>
      </c>
      <c r="H19" s="30">
        <f t="shared" si="2"/>
        <v>515950780</v>
      </c>
      <c r="I19" s="31">
        <v>0</v>
      </c>
      <c r="J19" s="31">
        <f t="shared" si="4"/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0">
        <v>515950780</v>
      </c>
      <c r="V19" s="31">
        <v>0</v>
      </c>
      <c r="W19" s="32">
        <f t="shared" si="1"/>
        <v>515950780</v>
      </c>
      <c r="X19" s="33">
        <f t="shared" si="3"/>
        <v>0</v>
      </c>
    </row>
    <row r="20" spans="1:26" ht="15" hidden="1" x14ac:dyDescent="0.2">
      <c r="A20" s="34" t="s">
        <v>40</v>
      </c>
      <c r="B20" s="35">
        <v>3</v>
      </c>
      <c r="C20" s="35">
        <v>0</v>
      </c>
      <c r="D20" s="35">
        <v>0</v>
      </c>
      <c r="E20" s="29" t="s">
        <v>41</v>
      </c>
      <c r="F20" s="30"/>
      <c r="G20" s="30"/>
      <c r="H20" s="30">
        <f t="shared" si="2"/>
        <v>0</v>
      </c>
      <c r="I20" s="31">
        <v>0</v>
      </c>
      <c r="J20" s="31">
        <f t="shared" si="4"/>
        <v>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>
        <f t="shared" si="1"/>
        <v>0</v>
      </c>
      <c r="X20" s="33">
        <f t="shared" si="3"/>
        <v>0</v>
      </c>
    </row>
    <row r="21" spans="1:26" ht="15" x14ac:dyDescent="0.2">
      <c r="A21" s="34" t="s">
        <v>42</v>
      </c>
      <c r="B21" s="35">
        <v>3</v>
      </c>
      <c r="C21" s="35">
        <v>0</v>
      </c>
      <c r="D21" s="35">
        <v>0</v>
      </c>
      <c r="E21" s="29" t="s">
        <v>43</v>
      </c>
      <c r="F21" s="30">
        <v>12705708</v>
      </c>
      <c r="G21" s="30">
        <v>-57708</v>
      </c>
      <c r="H21" s="30">
        <f t="shared" si="2"/>
        <v>12648000</v>
      </c>
      <c r="I21" s="31">
        <v>0</v>
      </c>
      <c r="J21" s="31">
        <f t="shared" si="4"/>
        <v>0</v>
      </c>
      <c r="K21" s="31">
        <v>1054000</v>
      </c>
      <c r="L21" s="31">
        <v>1054000</v>
      </c>
      <c r="M21" s="31">
        <v>1054000</v>
      </c>
      <c r="N21" s="31">
        <v>1054000</v>
      </c>
      <c r="O21" s="31">
        <v>1054000</v>
      </c>
      <c r="P21" s="31">
        <v>1054000</v>
      </c>
      <c r="Q21" s="31">
        <v>1054000</v>
      </c>
      <c r="R21" s="31">
        <v>1054000</v>
      </c>
      <c r="S21" s="31">
        <v>1054000</v>
      </c>
      <c r="T21" s="31">
        <v>1054000</v>
      </c>
      <c r="U21" s="31">
        <v>1054000</v>
      </c>
      <c r="V21" s="31">
        <v>1054000</v>
      </c>
      <c r="W21" s="32">
        <f t="shared" si="1"/>
        <v>12648000</v>
      </c>
      <c r="X21" s="33">
        <f t="shared" si="3"/>
        <v>0</v>
      </c>
    </row>
    <row r="22" spans="1:26" ht="15" x14ac:dyDescent="0.2">
      <c r="A22" s="34" t="s">
        <v>44</v>
      </c>
      <c r="B22" s="35"/>
      <c r="C22" s="37">
        <v>0</v>
      </c>
      <c r="D22" s="37">
        <v>0</v>
      </c>
      <c r="E22" s="29" t="s">
        <v>45</v>
      </c>
      <c r="F22" s="30">
        <v>108201840</v>
      </c>
      <c r="G22" s="30">
        <f>4178160+3040080</f>
        <v>7218240</v>
      </c>
      <c r="H22" s="30">
        <f t="shared" si="2"/>
        <v>115420080</v>
      </c>
      <c r="I22" s="31">
        <v>0</v>
      </c>
      <c r="J22" s="31">
        <f t="shared" si="4"/>
        <v>0</v>
      </c>
      <c r="K22" s="31">
        <v>9268340</v>
      </c>
      <c r="L22" s="31">
        <f>9268340+4200000</f>
        <v>13468340</v>
      </c>
      <c r="M22" s="31">
        <v>9268340</v>
      </c>
      <c r="N22" s="31">
        <v>9268340</v>
      </c>
      <c r="O22" s="31">
        <v>9268340</v>
      </c>
      <c r="P22" s="31">
        <v>9268340</v>
      </c>
      <c r="Q22" s="31">
        <v>9268340</v>
      </c>
      <c r="R22" s="31">
        <v>9268340</v>
      </c>
      <c r="S22" s="31">
        <v>9268340</v>
      </c>
      <c r="T22" s="31">
        <v>9268340</v>
      </c>
      <c r="U22" s="31">
        <v>9268340</v>
      </c>
      <c r="V22" s="31">
        <v>9268340</v>
      </c>
      <c r="W22" s="32">
        <f t="shared" si="1"/>
        <v>115420080</v>
      </c>
      <c r="X22" s="33">
        <f t="shared" si="3"/>
        <v>0</v>
      </c>
    </row>
    <row r="23" spans="1:26" ht="15.75" x14ac:dyDescent="0.25">
      <c r="A23" s="34" t="s">
        <v>46</v>
      </c>
      <c r="B23" s="35"/>
      <c r="C23" s="37"/>
      <c r="D23" s="37"/>
      <c r="E23" s="29" t="s">
        <v>47</v>
      </c>
      <c r="F23" s="30">
        <v>0</v>
      </c>
      <c r="G23" s="30">
        <v>20952000</v>
      </c>
      <c r="H23" s="30">
        <f t="shared" si="2"/>
        <v>20952000</v>
      </c>
      <c r="I23" s="31"/>
      <c r="J23" s="31"/>
      <c r="K23" s="31">
        <v>1746000</v>
      </c>
      <c r="L23" s="31">
        <v>1746000</v>
      </c>
      <c r="M23" s="31">
        <v>1746000</v>
      </c>
      <c r="N23" s="31">
        <v>1746000</v>
      </c>
      <c r="O23" s="31">
        <v>1746000</v>
      </c>
      <c r="P23" s="31">
        <v>1746000</v>
      </c>
      <c r="Q23" s="31">
        <v>1746000</v>
      </c>
      <c r="R23" s="31">
        <v>1746000</v>
      </c>
      <c r="S23" s="31">
        <v>1746000</v>
      </c>
      <c r="T23" s="31">
        <v>1746000</v>
      </c>
      <c r="U23" s="31">
        <v>1746000</v>
      </c>
      <c r="V23" s="31">
        <v>1746000</v>
      </c>
      <c r="W23" s="32">
        <f t="shared" si="1"/>
        <v>20952000</v>
      </c>
      <c r="X23" s="33">
        <f t="shared" si="3"/>
        <v>0</v>
      </c>
    </row>
    <row r="24" spans="1:26" ht="15" x14ac:dyDescent="0.2">
      <c r="A24" s="34" t="s">
        <v>48</v>
      </c>
      <c r="B24" s="35"/>
      <c r="C24" s="37">
        <v>0</v>
      </c>
      <c r="D24" s="37">
        <v>0</v>
      </c>
      <c r="E24" s="29" t="s">
        <v>49</v>
      </c>
      <c r="F24" s="30">
        <v>1571074320</v>
      </c>
      <c r="G24" s="30">
        <v>-49330620</v>
      </c>
      <c r="H24" s="30">
        <f t="shared" si="2"/>
        <v>1521743700</v>
      </c>
      <c r="I24" s="31"/>
      <c r="J24" s="31"/>
      <c r="K24" s="31">
        <v>125011975</v>
      </c>
      <c r="L24" s="31">
        <v>125011975</v>
      </c>
      <c r="M24" s="31">
        <v>125011975</v>
      </c>
      <c r="N24" s="31">
        <v>125011975</v>
      </c>
      <c r="O24" s="31">
        <v>125011975</v>
      </c>
      <c r="P24" s="31">
        <v>125011975</v>
      </c>
      <c r="Q24" s="31">
        <f t="shared" ref="Q24:V24" si="5">125011975+3600000</f>
        <v>128611975</v>
      </c>
      <c r="R24" s="31">
        <f t="shared" si="5"/>
        <v>128611975</v>
      </c>
      <c r="S24" s="31">
        <f t="shared" si="5"/>
        <v>128611975</v>
      </c>
      <c r="T24" s="31">
        <f t="shared" si="5"/>
        <v>128611975</v>
      </c>
      <c r="U24" s="31">
        <f t="shared" si="5"/>
        <v>128611975</v>
      </c>
      <c r="V24" s="31">
        <f t="shared" si="5"/>
        <v>128611975</v>
      </c>
      <c r="W24" s="32">
        <f t="shared" si="1"/>
        <v>1521743700</v>
      </c>
      <c r="X24" s="33">
        <f t="shared" si="3"/>
        <v>0</v>
      </c>
    </row>
    <row r="25" spans="1:26" ht="15" hidden="1" x14ac:dyDescent="0.2">
      <c r="A25" s="34" t="s">
        <v>50</v>
      </c>
      <c r="B25" s="35">
        <v>8</v>
      </c>
      <c r="C25" s="35">
        <v>0</v>
      </c>
      <c r="D25" s="35">
        <v>0</v>
      </c>
      <c r="E25" s="29" t="s">
        <v>51</v>
      </c>
      <c r="F25" s="30"/>
      <c r="G25" s="30"/>
      <c r="H25" s="30">
        <f t="shared" si="2"/>
        <v>0</v>
      </c>
      <c r="I25" s="31">
        <v>0</v>
      </c>
      <c r="J25" s="31">
        <f t="shared" si="4"/>
        <v>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>
        <f t="shared" si="1"/>
        <v>0</v>
      </c>
      <c r="X25" s="33">
        <f t="shared" si="3"/>
        <v>0</v>
      </c>
    </row>
    <row r="26" spans="1:26" ht="15" x14ac:dyDescent="0.2">
      <c r="A26" s="34" t="s">
        <v>52</v>
      </c>
      <c r="B26" s="35"/>
      <c r="C26" s="38"/>
      <c r="D26" s="38"/>
      <c r="E26" s="29" t="s">
        <v>53</v>
      </c>
      <c r="F26" s="30">
        <v>309094620</v>
      </c>
      <c r="G26" s="30">
        <f>-8370620-1300000</f>
        <v>-9670620</v>
      </c>
      <c r="H26" s="30">
        <f t="shared" si="2"/>
        <v>299424000</v>
      </c>
      <c r="I26" s="31"/>
      <c r="J26" s="31"/>
      <c r="K26" s="31">
        <v>24352000</v>
      </c>
      <c r="L26" s="31">
        <v>24352000</v>
      </c>
      <c r="M26" s="31">
        <v>24352000</v>
      </c>
      <c r="N26" s="31">
        <v>24352000</v>
      </c>
      <c r="O26" s="31">
        <v>24352000</v>
      </c>
      <c r="P26" s="31">
        <v>24352000</v>
      </c>
      <c r="Q26" s="31">
        <f t="shared" ref="Q26:V26" si="6">24352000+1200000</f>
        <v>25552000</v>
      </c>
      <c r="R26" s="31">
        <f t="shared" si="6"/>
        <v>25552000</v>
      </c>
      <c r="S26" s="31">
        <f t="shared" si="6"/>
        <v>25552000</v>
      </c>
      <c r="T26" s="31">
        <f t="shared" si="6"/>
        <v>25552000</v>
      </c>
      <c r="U26" s="31">
        <f t="shared" si="6"/>
        <v>25552000</v>
      </c>
      <c r="V26" s="31">
        <f t="shared" si="6"/>
        <v>25552000</v>
      </c>
      <c r="W26" s="32">
        <f t="shared" si="1"/>
        <v>299424000</v>
      </c>
      <c r="X26" s="33">
        <f t="shared" si="3"/>
        <v>0</v>
      </c>
    </row>
    <row r="27" spans="1:26" ht="15" x14ac:dyDescent="0.2">
      <c r="A27" s="34" t="s">
        <v>54</v>
      </c>
      <c r="B27" s="35"/>
      <c r="C27" s="38"/>
      <c r="D27" s="38"/>
      <c r="E27" s="29" t="s">
        <v>55</v>
      </c>
      <c r="F27" s="30">
        <v>424252284</v>
      </c>
      <c r="G27" s="30">
        <v>14020676</v>
      </c>
      <c r="H27" s="30">
        <f t="shared" si="2"/>
        <v>438272960</v>
      </c>
      <c r="I27" s="31"/>
      <c r="J27" s="31"/>
      <c r="K27" s="31">
        <v>36050080</v>
      </c>
      <c r="L27" s="31">
        <v>36050080</v>
      </c>
      <c r="M27" s="31">
        <v>36617280</v>
      </c>
      <c r="N27" s="31">
        <v>36617280</v>
      </c>
      <c r="O27" s="31">
        <v>36617280</v>
      </c>
      <c r="P27" s="31">
        <v>36617280</v>
      </c>
      <c r="Q27" s="31">
        <v>36617280</v>
      </c>
      <c r="R27" s="31">
        <v>36617280</v>
      </c>
      <c r="S27" s="31">
        <v>36617280</v>
      </c>
      <c r="T27" s="31">
        <v>36617280</v>
      </c>
      <c r="U27" s="31">
        <v>36617280</v>
      </c>
      <c r="V27" s="31">
        <v>36617280</v>
      </c>
      <c r="W27" s="32">
        <f t="shared" si="1"/>
        <v>438272960</v>
      </c>
      <c r="X27" s="33">
        <f t="shared" si="3"/>
        <v>0</v>
      </c>
    </row>
    <row r="28" spans="1:26" ht="15" x14ac:dyDescent="0.2">
      <c r="A28" s="34" t="s">
        <v>56</v>
      </c>
      <c r="B28" s="35"/>
      <c r="C28" s="38"/>
      <c r="D28" s="38"/>
      <c r="E28" s="29" t="s">
        <v>57</v>
      </c>
      <c r="F28" s="30">
        <v>424850656</v>
      </c>
      <c r="G28" s="30">
        <v>14040072</v>
      </c>
      <c r="H28" s="30">
        <f t="shared" si="2"/>
        <v>438890728</v>
      </c>
      <c r="I28" s="31"/>
      <c r="J28" s="31"/>
      <c r="K28" s="31">
        <v>36100894</v>
      </c>
      <c r="L28" s="31">
        <v>36100894</v>
      </c>
      <c r="M28" s="31">
        <v>36668894</v>
      </c>
      <c r="N28" s="31">
        <v>36668894</v>
      </c>
      <c r="O28" s="31">
        <v>36668894</v>
      </c>
      <c r="P28" s="31">
        <v>36668894</v>
      </c>
      <c r="Q28" s="31">
        <v>36668894</v>
      </c>
      <c r="R28" s="31">
        <v>36668894</v>
      </c>
      <c r="S28" s="31">
        <v>36668894</v>
      </c>
      <c r="T28" s="31">
        <v>36668894</v>
      </c>
      <c r="U28" s="31">
        <v>36668894</v>
      </c>
      <c r="V28" s="31">
        <v>36668894</v>
      </c>
      <c r="W28" s="32">
        <f t="shared" si="1"/>
        <v>438890728</v>
      </c>
      <c r="X28" s="33">
        <f t="shared" si="3"/>
        <v>0</v>
      </c>
    </row>
    <row r="29" spans="1:26" ht="15" x14ac:dyDescent="0.2">
      <c r="A29" s="34" t="s">
        <v>58</v>
      </c>
      <c r="B29" s="35"/>
      <c r="C29" s="38"/>
      <c r="D29" s="38"/>
      <c r="E29" s="29" t="s">
        <v>59</v>
      </c>
      <c r="F29" s="30">
        <v>73032839</v>
      </c>
      <c r="G29" s="30">
        <v>1123621</v>
      </c>
      <c r="H29" s="30">
        <f t="shared" si="2"/>
        <v>74156460</v>
      </c>
      <c r="I29" s="31"/>
      <c r="J29" s="31"/>
      <c r="K29" s="31">
        <v>6099705</v>
      </c>
      <c r="L29" s="31">
        <v>6099705</v>
      </c>
      <c r="M29" s="31">
        <v>6195705</v>
      </c>
      <c r="N29" s="31">
        <v>6195705</v>
      </c>
      <c r="O29" s="31">
        <v>6195705</v>
      </c>
      <c r="P29" s="31">
        <v>6195705</v>
      </c>
      <c r="Q29" s="31">
        <v>6195705</v>
      </c>
      <c r="R29" s="31">
        <v>6195705</v>
      </c>
      <c r="S29" s="31">
        <v>6195705</v>
      </c>
      <c r="T29" s="31">
        <v>6195705</v>
      </c>
      <c r="U29" s="31">
        <v>6195705</v>
      </c>
      <c r="V29" s="31">
        <v>6195705</v>
      </c>
      <c r="W29" s="32">
        <f t="shared" si="1"/>
        <v>74156460</v>
      </c>
      <c r="X29" s="33">
        <f t="shared" si="3"/>
        <v>0</v>
      </c>
    </row>
    <row r="30" spans="1:26" ht="15.75" x14ac:dyDescent="0.25">
      <c r="A30" s="20">
        <v>2</v>
      </c>
      <c r="B30" s="21"/>
      <c r="C30" s="21"/>
      <c r="D30" s="39"/>
      <c r="E30" s="22" t="s">
        <v>60</v>
      </c>
      <c r="F30" s="23">
        <f t="shared" ref="F30:X30" si="7">SUM(F31:F55)</f>
        <v>419063232</v>
      </c>
      <c r="G30" s="23">
        <f>SUM(G31:G55)</f>
        <v>28262868</v>
      </c>
      <c r="H30" s="23">
        <f t="shared" si="7"/>
        <v>447326100</v>
      </c>
      <c r="I30" s="23">
        <f t="shared" si="7"/>
        <v>0</v>
      </c>
      <c r="J30" s="23">
        <f t="shared" si="7"/>
        <v>0</v>
      </c>
      <c r="K30" s="23">
        <f t="shared" si="7"/>
        <v>37277493</v>
      </c>
      <c r="L30" s="23">
        <f t="shared" si="7"/>
        <v>37277493</v>
      </c>
      <c r="M30" s="23">
        <f t="shared" si="7"/>
        <v>37277493</v>
      </c>
      <c r="N30" s="23">
        <f t="shared" si="7"/>
        <v>37277493</v>
      </c>
      <c r="O30" s="23">
        <f t="shared" si="7"/>
        <v>37277493</v>
      </c>
      <c r="P30" s="23">
        <f t="shared" si="7"/>
        <v>37277493</v>
      </c>
      <c r="Q30" s="23">
        <f t="shared" si="7"/>
        <v>37277493</v>
      </c>
      <c r="R30" s="23">
        <f t="shared" si="7"/>
        <v>37277493</v>
      </c>
      <c r="S30" s="23">
        <f t="shared" si="7"/>
        <v>37277493</v>
      </c>
      <c r="T30" s="23">
        <f t="shared" si="7"/>
        <v>37277493</v>
      </c>
      <c r="U30" s="23">
        <f t="shared" si="7"/>
        <v>37277493</v>
      </c>
      <c r="V30" s="23">
        <f t="shared" si="7"/>
        <v>37273677</v>
      </c>
      <c r="W30" s="23">
        <f t="shared" si="7"/>
        <v>447326100</v>
      </c>
      <c r="X30" s="24">
        <f t="shared" si="7"/>
        <v>0</v>
      </c>
    </row>
    <row r="31" spans="1:26" ht="15" x14ac:dyDescent="0.2">
      <c r="A31" s="34" t="s">
        <v>61</v>
      </c>
      <c r="B31" s="35">
        <v>1</v>
      </c>
      <c r="C31" s="35">
        <v>0</v>
      </c>
      <c r="D31" s="35">
        <v>0</v>
      </c>
      <c r="E31" s="29" t="s">
        <v>62</v>
      </c>
      <c r="F31" s="30">
        <v>90696480</v>
      </c>
      <c r="G31" s="30">
        <v>-10696480</v>
      </c>
      <c r="H31" s="40">
        <f>+F31+G31</f>
        <v>80000000</v>
      </c>
      <c r="I31" s="31">
        <v>0</v>
      </c>
      <c r="J31" s="31">
        <f>I31</f>
        <v>0</v>
      </c>
      <c r="K31" s="31">
        <v>6666666</v>
      </c>
      <c r="L31" s="31">
        <v>6666666</v>
      </c>
      <c r="M31" s="31">
        <v>6666666</v>
      </c>
      <c r="N31" s="31">
        <v>6666666</v>
      </c>
      <c r="O31" s="31">
        <v>6666666</v>
      </c>
      <c r="P31" s="31">
        <v>6666666</v>
      </c>
      <c r="Q31" s="31">
        <v>6666666</v>
      </c>
      <c r="R31" s="31">
        <v>6666666</v>
      </c>
      <c r="S31" s="31">
        <v>6666666</v>
      </c>
      <c r="T31" s="31">
        <v>6666666</v>
      </c>
      <c r="U31" s="31">
        <v>6666666</v>
      </c>
      <c r="V31" s="31">
        <v>6666674</v>
      </c>
      <c r="W31" s="32">
        <f t="shared" ref="W31:W46" si="8">SUM(K31:V31)</f>
        <v>80000000</v>
      </c>
      <c r="X31" s="33">
        <f t="shared" ref="X31:X55" si="9">+H31-W31</f>
        <v>0</v>
      </c>
    </row>
    <row r="32" spans="1:26" ht="15" x14ac:dyDescent="0.2">
      <c r="A32" s="34" t="s">
        <v>63</v>
      </c>
      <c r="B32" s="35"/>
      <c r="C32" s="35"/>
      <c r="D32" s="35"/>
      <c r="E32" s="29" t="s">
        <v>64</v>
      </c>
      <c r="F32" s="30">
        <v>12850000</v>
      </c>
      <c r="G32" s="30">
        <v>4172000</v>
      </c>
      <c r="H32" s="40">
        <f t="shared" ref="H32:H116" si="10">+F32+G32</f>
        <v>17022000</v>
      </c>
      <c r="I32" s="31"/>
      <c r="J32" s="31"/>
      <c r="K32" s="31">
        <v>1418500</v>
      </c>
      <c r="L32" s="31">
        <v>1418500</v>
      </c>
      <c r="M32" s="31">
        <v>1418500</v>
      </c>
      <c r="N32" s="31">
        <v>1418500</v>
      </c>
      <c r="O32" s="31">
        <v>1418500</v>
      </c>
      <c r="P32" s="31">
        <v>1418500</v>
      </c>
      <c r="Q32" s="31">
        <v>1418500</v>
      </c>
      <c r="R32" s="31">
        <v>1418500</v>
      </c>
      <c r="S32" s="31">
        <v>1418500</v>
      </c>
      <c r="T32" s="31">
        <v>1418500</v>
      </c>
      <c r="U32" s="31">
        <v>1418500</v>
      </c>
      <c r="V32" s="31">
        <v>1418500</v>
      </c>
      <c r="W32" s="32">
        <f t="shared" si="8"/>
        <v>17022000</v>
      </c>
      <c r="X32" s="33">
        <f t="shared" si="9"/>
        <v>0</v>
      </c>
    </row>
    <row r="33" spans="1:26" ht="15" x14ac:dyDescent="0.2">
      <c r="A33" s="34" t="s">
        <v>65</v>
      </c>
      <c r="B33" s="35"/>
      <c r="C33" s="35"/>
      <c r="D33" s="35"/>
      <c r="E33" s="29" t="s">
        <v>66</v>
      </c>
      <c r="F33" s="30">
        <v>138690606</v>
      </c>
      <c r="G33" s="30"/>
      <c r="H33" s="40">
        <f t="shared" si="10"/>
        <v>138690606</v>
      </c>
      <c r="I33" s="31"/>
      <c r="J33" s="31"/>
      <c r="K33" s="31">
        <v>11557551</v>
      </c>
      <c r="L33" s="31">
        <v>11557551</v>
      </c>
      <c r="M33" s="31">
        <v>11557551</v>
      </c>
      <c r="N33" s="31">
        <v>11557551</v>
      </c>
      <c r="O33" s="31">
        <v>11557551</v>
      </c>
      <c r="P33" s="31">
        <v>11557551</v>
      </c>
      <c r="Q33" s="31">
        <v>11557551</v>
      </c>
      <c r="R33" s="31">
        <v>11557551</v>
      </c>
      <c r="S33" s="31">
        <v>11557551</v>
      </c>
      <c r="T33" s="31">
        <v>11557551</v>
      </c>
      <c r="U33" s="31">
        <v>11557551</v>
      </c>
      <c r="V33" s="31">
        <v>11557545</v>
      </c>
      <c r="W33" s="32">
        <f t="shared" si="8"/>
        <v>138690606</v>
      </c>
      <c r="X33" s="33">
        <f t="shared" si="9"/>
        <v>0</v>
      </c>
    </row>
    <row r="34" spans="1:26" ht="15" x14ac:dyDescent="0.2">
      <c r="A34" s="34" t="s">
        <v>67</v>
      </c>
      <c r="B34" s="35">
        <v>2</v>
      </c>
      <c r="C34" s="35">
        <v>0</v>
      </c>
      <c r="D34" s="35">
        <v>0</v>
      </c>
      <c r="E34" s="29" t="s">
        <v>68</v>
      </c>
      <c r="F34" s="30">
        <v>1785108</v>
      </c>
      <c r="G34" s="30">
        <v>214892</v>
      </c>
      <c r="H34" s="40">
        <f t="shared" si="10"/>
        <v>2000000</v>
      </c>
      <c r="I34" s="31">
        <v>0</v>
      </c>
      <c r="J34" s="31">
        <f t="shared" ref="J34:J41" si="11">I34</f>
        <v>0</v>
      </c>
      <c r="K34" s="31">
        <v>166667</v>
      </c>
      <c r="L34" s="31">
        <v>166667</v>
      </c>
      <c r="M34" s="31">
        <v>166667</v>
      </c>
      <c r="N34" s="31">
        <v>166667</v>
      </c>
      <c r="O34" s="31">
        <v>166667</v>
      </c>
      <c r="P34" s="31">
        <v>166667</v>
      </c>
      <c r="Q34" s="31">
        <v>166667</v>
      </c>
      <c r="R34" s="31">
        <v>166667</v>
      </c>
      <c r="S34" s="31">
        <v>166667</v>
      </c>
      <c r="T34" s="31">
        <v>166667</v>
      </c>
      <c r="U34" s="31">
        <v>166667</v>
      </c>
      <c r="V34" s="31">
        <v>166663</v>
      </c>
      <c r="W34" s="32">
        <f t="shared" si="8"/>
        <v>2000000</v>
      </c>
      <c r="X34" s="33">
        <f t="shared" si="9"/>
        <v>0</v>
      </c>
      <c r="Z34" s="5"/>
    </row>
    <row r="35" spans="1:26" s="5" customFormat="1" ht="15" x14ac:dyDescent="0.2">
      <c r="A35" s="34" t="s">
        <v>69</v>
      </c>
      <c r="B35" s="35">
        <v>2</v>
      </c>
      <c r="C35" s="35">
        <v>0</v>
      </c>
      <c r="D35" s="35">
        <v>0</v>
      </c>
      <c r="E35" s="29" t="s">
        <v>70</v>
      </c>
      <c r="F35" s="30">
        <v>600000</v>
      </c>
      <c r="G35" s="30">
        <v>30000</v>
      </c>
      <c r="H35" s="40">
        <f t="shared" si="10"/>
        <v>630000</v>
      </c>
      <c r="I35" s="31">
        <v>0</v>
      </c>
      <c r="J35" s="31">
        <f t="shared" si="11"/>
        <v>0</v>
      </c>
      <c r="K35" s="31">
        <v>52500</v>
      </c>
      <c r="L35" s="31">
        <v>52500</v>
      </c>
      <c r="M35" s="31">
        <v>52500</v>
      </c>
      <c r="N35" s="31">
        <v>52500</v>
      </c>
      <c r="O35" s="31">
        <v>52500</v>
      </c>
      <c r="P35" s="31">
        <v>52500</v>
      </c>
      <c r="Q35" s="31">
        <v>52500</v>
      </c>
      <c r="R35" s="31">
        <v>52500</v>
      </c>
      <c r="S35" s="31">
        <v>52500</v>
      </c>
      <c r="T35" s="31">
        <v>52500</v>
      </c>
      <c r="U35" s="31">
        <v>52500</v>
      </c>
      <c r="V35" s="31">
        <v>52500</v>
      </c>
      <c r="W35" s="32">
        <f t="shared" si="8"/>
        <v>630000</v>
      </c>
      <c r="X35" s="33">
        <f t="shared" si="9"/>
        <v>0</v>
      </c>
      <c r="Z35"/>
    </row>
    <row r="36" spans="1:26" s="5" customFormat="1" ht="15" x14ac:dyDescent="0.2">
      <c r="A36" s="34" t="s">
        <v>71</v>
      </c>
      <c r="B36" s="35">
        <v>2</v>
      </c>
      <c r="C36" s="35">
        <v>0</v>
      </c>
      <c r="D36" s="35">
        <v>0</v>
      </c>
      <c r="E36" s="29" t="s">
        <v>72</v>
      </c>
      <c r="F36" s="30">
        <v>700000</v>
      </c>
      <c r="G36" s="30"/>
      <c r="H36" s="40">
        <f t="shared" si="10"/>
        <v>700000</v>
      </c>
      <c r="I36" s="31">
        <v>0</v>
      </c>
      <c r="J36" s="31">
        <f t="shared" si="11"/>
        <v>0</v>
      </c>
      <c r="K36" s="31">
        <v>58334</v>
      </c>
      <c r="L36" s="31">
        <v>58334</v>
      </c>
      <c r="M36" s="31">
        <v>58334</v>
      </c>
      <c r="N36" s="31">
        <v>58334</v>
      </c>
      <c r="O36" s="31">
        <v>58334</v>
      </c>
      <c r="P36" s="31">
        <v>58334</v>
      </c>
      <c r="Q36" s="31">
        <v>58334</v>
      </c>
      <c r="R36" s="31">
        <v>58334</v>
      </c>
      <c r="S36" s="31">
        <v>58334</v>
      </c>
      <c r="T36" s="31">
        <v>58334</v>
      </c>
      <c r="U36" s="31">
        <v>58334</v>
      </c>
      <c r="V36" s="31">
        <v>58326</v>
      </c>
      <c r="W36" s="32">
        <f t="shared" si="8"/>
        <v>700000</v>
      </c>
      <c r="X36" s="33">
        <f t="shared" si="9"/>
        <v>0</v>
      </c>
      <c r="Z36"/>
    </row>
    <row r="37" spans="1:26" s="5" customFormat="1" ht="15" x14ac:dyDescent="0.2">
      <c r="A37" s="34" t="s">
        <v>73</v>
      </c>
      <c r="B37" s="35">
        <v>3</v>
      </c>
      <c r="C37" s="35">
        <v>0</v>
      </c>
      <c r="D37" s="35">
        <v>0</v>
      </c>
      <c r="E37" s="29" t="s">
        <v>74</v>
      </c>
      <c r="F37" s="30">
        <v>1500000</v>
      </c>
      <c r="G37" s="30"/>
      <c r="H37" s="40">
        <f t="shared" si="10"/>
        <v>1500000</v>
      </c>
      <c r="I37" s="31"/>
      <c r="J37" s="31"/>
      <c r="K37" s="31">
        <v>125000</v>
      </c>
      <c r="L37" s="31">
        <v>125000</v>
      </c>
      <c r="M37" s="31">
        <v>125000</v>
      </c>
      <c r="N37" s="31">
        <v>125000</v>
      </c>
      <c r="O37" s="31">
        <v>125000</v>
      </c>
      <c r="P37" s="31">
        <v>125000</v>
      </c>
      <c r="Q37" s="31">
        <v>125000</v>
      </c>
      <c r="R37" s="31">
        <v>125000</v>
      </c>
      <c r="S37" s="31">
        <v>125000</v>
      </c>
      <c r="T37" s="31">
        <v>125000</v>
      </c>
      <c r="U37" s="31">
        <v>125000</v>
      </c>
      <c r="V37" s="31">
        <v>125000</v>
      </c>
      <c r="W37" s="32">
        <f t="shared" si="8"/>
        <v>1500000</v>
      </c>
      <c r="X37" s="33">
        <f t="shared" si="9"/>
        <v>0</v>
      </c>
      <c r="Z37"/>
    </row>
    <row r="38" spans="1:26" s="5" customFormat="1" ht="15" x14ac:dyDescent="0.2">
      <c r="A38" s="34" t="s">
        <v>75</v>
      </c>
      <c r="B38" s="35">
        <v>3</v>
      </c>
      <c r="C38" s="35">
        <v>0</v>
      </c>
      <c r="D38" s="35">
        <v>0</v>
      </c>
      <c r="E38" s="29" t="s">
        <v>76</v>
      </c>
      <c r="F38" s="30">
        <v>6444000</v>
      </c>
      <c r="G38" s="30">
        <v>400200</v>
      </c>
      <c r="H38" s="40">
        <f t="shared" si="10"/>
        <v>6844200</v>
      </c>
      <c r="I38" s="31">
        <v>0</v>
      </c>
      <c r="J38" s="31">
        <f t="shared" si="11"/>
        <v>0</v>
      </c>
      <c r="K38" s="31">
        <v>570350</v>
      </c>
      <c r="L38" s="31">
        <v>570350</v>
      </c>
      <c r="M38" s="31">
        <v>570350</v>
      </c>
      <c r="N38" s="31">
        <v>570350</v>
      </c>
      <c r="O38" s="31">
        <v>570350</v>
      </c>
      <c r="P38" s="31">
        <v>570350</v>
      </c>
      <c r="Q38" s="31">
        <v>570350</v>
      </c>
      <c r="R38" s="31">
        <v>570350</v>
      </c>
      <c r="S38" s="31">
        <v>570350</v>
      </c>
      <c r="T38" s="31">
        <v>570350</v>
      </c>
      <c r="U38" s="31">
        <v>570350</v>
      </c>
      <c r="V38" s="31">
        <v>570350</v>
      </c>
      <c r="W38" s="32">
        <f t="shared" si="8"/>
        <v>6844200</v>
      </c>
      <c r="X38" s="33">
        <f t="shared" si="9"/>
        <v>0</v>
      </c>
      <c r="Z38"/>
    </row>
    <row r="39" spans="1:26" s="5" customFormat="1" ht="15" x14ac:dyDescent="0.2">
      <c r="A39" s="34" t="s">
        <v>77</v>
      </c>
      <c r="B39" s="35">
        <v>4</v>
      </c>
      <c r="C39" s="35">
        <v>0</v>
      </c>
      <c r="D39" s="35">
        <v>0</v>
      </c>
      <c r="E39" s="29" t="s">
        <v>78</v>
      </c>
      <c r="F39" s="30">
        <v>18860000</v>
      </c>
      <c r="G39" s="30">
        <v>-400200</v>
      </c>
      <c r="H39" s="40">
        <f t="shared" si="10"/>
        <v>18459800</v>
      </c>
      <c r="I39" s="31">
        <v>0</v>
      </c>
      <c r="J39" s="31">
        <f t="shared" si="11"/>
        <v>0</v>
      </c>
      <c r="K39" s="31">
        <v>1538300</v>
      </c>
      <c r="L39" s="31">
        <v>1538300</v>
      </c>
      <c r="M39" s="31">
        <v>1538300</v>
      </c>
      <c r="N39" s="31">
        <v>1538300</v>
      </c>
      <c r="O39" s="31">
        <v>1538300</v>
      </c>
      <c r="P39" s="31">
        <v>1538300</v>
      </c>
      <c r="Q39" s="31">
        <v>1538300</v>
      </c>
      <c r="R39" s="31">
        <v>1538300</v>
      </c>
      <c r="S39" s="31">
        <v>1538300</v>
      </c>
      <c r="T39" s="31">
        <v>1538300</v>
      </c>
      <c r="U39" s="31">
        <v>1538300</v>
      </c>
      <c r="V39" s="31">
        <v>1538500</v>
      </c>
      <c r="W39" s="32">
        <f t="shared" si="8"/>
        <v>18459800</v>
      </c>
      <c r="X39" s="33">
        <f t="shared" si="9"/>
        <v>0</v>
      </c>
      <c r="Z39"/>
    </row>
    <row r="40" spans="1:26" s="5" customFormat="1" ht="15" x14ac:dyDescent="0.2">
      <c r="A40" s="34" t="s">
        <v>79</v>
      </c>
      <c r="B40" s="35">
        <v>4</v>
      </c>
      <c r="C40" s="35">
        <v>0</v>
      </c>
      <c r="D40" s="35">
        <v>0</v>
      </c>
      <c r="E40" s="29" t="s">
        <v>80</v>
      </c>
      <c r="F40" s="30">
        <v>2000000</v>
      </c>
      <c r="G40" s="30"/>
      <c r="H40" s="40">
        <f t="shared" si="10"/>
        <v>2000000</v>
      </c>
      <c r="I40" s="31">
        <v>0</v>
      </c>
      <c r="J40" s="31">
        <f t="shared" si="11"/>
        <v>0</v>
      </c>
      <c r="K40" s="31">
        <v>166667</v>
      </c>
      <c r="L40" s="31">
        <v>166667</v>
      </c>
      <c r="M40" s="31">
        <v>166667</v>
      </c>
      <c r="N40" s="31">
        <v>166667</v>
      </c>
      <c r="O40" s="31">
        <v>166667</v>
      </c>
      <c r="P40" s="31">
        <v>166667</v>
      </c>
      <c r="Q40" s="31">
        <v>166667</v>
      </c>
      <c r="R40" s="31">
        <v>166667</v>
      </c>
      <c r="S40" s="31">
        <v>166667</v>
      </c>
      <c r="T40" s="31">
        <v>166667</v>
      </c>
      <c r="U40" s="31">
        <v>166667</v>
      </c>
      <c r="V40" s="31">
        <v>166663</v>
      </c>
      <c r="W40" s="32">
        <f t="shared" si="8"/>
        <v>2000000</v>
      </c>
      <c r="X40" s="33">
        <f t="shared" si="9"/>
        <v>0</v>
      </c>
      <c r="Z40"/>
    </row>
    <row r="41" spans="1:26" s="46" customFormat="1" ht="15" x14ac:dyDescent="0.2">
      <c r="A41" s="34" t="s">
        <v>81</v>
      </c>
      <c r="B41" s="35">
        <v>5</v>
      </c>
      <c r="C41" s="35">
        <v>0</v>
      </c>
      <c r="D41" s="35">
        <v>0</v>
      </c>
      <c r="E41" s="41" t="s">
        <v>82</v>
      </c>
      <c r="F41" s="42">
        <v>20957544</v>
      </c>
      <c r="G41" s="42">
        <v>-10157544</v>
      </c>
      <c r="H41" s="40">
        <f t="shared" si="10"/>
        <v>10800000</v>
      </c>
      <c r="I41" s="40">
        <v>0</v>
      </c>
      <c r="J41" s="40">
        <f t="shared" si="11"/>
        <v>0</v>
      </c>
      <c r="K41" s="40">
        <v>900000</v>
      </c>
      <c r="L41" s="40">
        <v>900000</v>
      </c>
      <c r="M41" s="40">
        <v>900000</v>
      </c>
      <c r="N41" s="40">
        <v>900000</v>
      </c>
      <c r="O41" s="40">
        <v>900000</v>
      </c>
      <c r="P41" s="40">
        <v>900000</v>
      </c>
      <c r="Q41" s="40">
        <v>900000</v>
      </c>
      <c r="R41" s="40">
        <v>900000</v>
      </c>
      <c r="S41" s="40">
        <v>900000</v>
      </c>
      <c r="T41" s="40">
        <v>900000</v>
      </c>
      <c r="U41" s="40">
        <v>900000</v>
      </c>
      <c r="V41" s="40">
        <v>900000</v>
      </c>
      <c r="W41" s="32">
        <f t="shared" si="8"/>
        <v>10800000</v>
      </c>
      <c r="X41" s="43">
        <f t="shared" si="9"/>
        <v>0</v>
      </c>
      <c r="Y41" s="44"/>
      <c r="Z41" s="45"/>
    </row>
    <row r="42" spans="1:26" s="5" customFormat="1" ht="15" x14ac:dyDescent="0.2">
      <c r="A42" s="34" t="s">
        <v>83</v>
      </c>
      <c r="B42" s="35">
        <v>6</v>
      </c>
      <c r="C42" s="35">
        <v>0</v>
      </c>
      <c r="D42" s="35">
        <v>0</v>
      </c>
      <c r="E42" s="29" t="s">
        <v>84</v>
      </c>
      <c r="F42" s="30">
        <v>600000</v>
      </c>
      <c r="G42" s="30"/>
      <c r="H42" s="40">
        <f t="shared" si="10"/>
        <v>600000</v>
      </c>
      <c r="I42" s="31">
        <v>0</v>
      </c>
      <c r="J42" s="31">
        <v>0</v>
      </c>
      <c r="K42" s="31">
        <v>50000</v>
      </c>
      <c r="L42" s="31">
        <v>50000</v>
      </c>
      <c r="M42" s="31">
        <v>50000</v>
      </c>
      <c r="N42" s="31">
        <v>50000</v>
      </c>
      <c r="O42" s="31">
        <v>50000</v>
      </c>
      <c r="P42" s="31">
        <v>50000</v>
      </c>
      <c r="Q42" s="31">
        <v>50000</v>
      </c>
      <c r="R42" s="31">
        <v>50000</v>
      </c>
      <c r="S42" s="31">
        <v>50000</v>
      </c>
      <c r="T42" s="31">
        <v>50000</v>
      </c>
      <c r="U42" s="31">
        <v>50000</v>
      </c>
      <c r="V42" s="31">
        <v>50000</v>
      </c>
      <c r="W42" s="32">
        <f t="shared" si="8"/>
        <v>600000</v>
      </c>
      <c r="X42" s="33">
        <f t="shared" si="9"/>
        <v>0</v>
      </c>
      <c r="Z42"/>
    </row>
    <row r="43" spans="1:26" s="5" customFormat="1" ht="15" x14ac:dyDescent="0.2">
      <c r="A43" s="34" t="s">
        <v>85</v>
      </c>
      <c r="B43" s="35">
        <v>6</v>
      </c>
      <c r="C43" s="35">
        <v>0</v>
      </c>
      <c r="D43" s="35">
        <v>0</v>
      </c>
      <c r="E43" s="29" t="s">
        <v>86</v>
      </c>
      <c r="F43" s="30">
        <v>1000000</v>
      </c>
      <c r="G43" s="30"/>
      <c r="H43" s="40">
        <f t="shared" si="10"/>
        <v>1000000</v>
      </c>
      <c r="I43" s="31">
        <v>0</v>
      </c>
      <c r="J43" s="31">
        <f t="shared" ref="J43:J52" si="12">I43</f>
        <v>0</v>
      </c>
      <c r="K43" s="31">
        <v>83334</v>
      </c>
      <c r="L43" s="31">
        <v>83334</v>
      </c>
      <c r="M43" s="31">
        <v>83334</v>
      </c>
      <c r="N43" s="31">
        <v>83334</v>
      </c>
      <c r="O43" s="31">
        <v>83334</v>
      </c>
      <c r="P43" s="31">
        <v>83334</v>
      </c>
      <c r="Q43" s="31">
        <v>83334</v>
      </c>
      <c r="R43" s="31">
        <v>83334</v>
      </c>
      <c r="S43" s="31">
        <v>83334</v>
      </c>
      <c r="T43" s="31">
        <v>83334</v>
      </c>
      <c r="U43" s="31">
        <v>83334</v>
      </c>
      <c r="V43" s="31">
        <v>83326</v>
      </c>
      <c r="W43" s="32">
        <f t="shared" si="8"/>
        <v>1000000</v>
      </c>
      <c r="X43" s="33">
        <f t="shared" si="9"/>
        <v>0</v>
      </c>
      <c r="Z43"/>
    </row>
    <row r="44" spans="1:26" s="5" customFormat="1" ht="15" x14ac:dyDescent="0.2">
      <c r="A44" s="34" t="s">
        <v>87</v>
      </c>
      <c r="B44" s="35">
        <v>6</v>
      </c>
      <c r="C44" s="35">
        <v>0</v>
      </c>
      <c r="D44" s="35">
        <v>0</v>
      </c>
      <c r="E44" s="29" t="s">
        <v>88</v>
      </c>
      <c r="F44" s="30">
        <v>80000000</v>
      </c>
      <c r="G44" s="30"/>
      <c r="H44" s="40">
        <f t="shared" si="10"/>
        <v>80000000</v>
      </c>
      <c r="I44" s="31">
        <v>0</v>
      </c>
      <c r="J44" s="31">
        <f t="shared" si="12"/>
        <v>0</v>
      </c>
      <c r="K44" s="31">
        <v>6667000</v>
      </c>
      <c r="L44" s="31">
        <v>6667000</v>
      </c>
      <c r="M44" s="31">
        <v>6667000</v>
      </c>
      <c r="N44" s="31">
        <v>6667000</v>
      </c>
      <c r="O44" s="31">
        <v>6667000</v>
      </c>
      <c r="P44" s="31">
        <v>6667000</v>
      </c>
      <c r="Q44" s="31">
        <v>6667000</v>
      </c>
      <c r="R44" s="31">
        <v>6667000</v>
      </c>
      <c r="S44" s="31">
        <v>6667000</v>
      </c>
      <c r="T44" s="31">
        <v>6667000</v>
      </c>
      <c r="U44" s="31">
        <v>6667000</v>
      </c>
      <c r="V44" s="31">
        <v>6663000</v>
      </c>
      <c r="W44" s="32">
        <f t="shared" si="8"/>
        <v>80000000</v>
      </c>
      <c r="X44" s="33">
        <f t="shared" si="9"/>
        <v>0</v>
      </c>
      <c r="Z44"/>
    </row>
    <row r="45" spans="1:26" s="5" customFormat="1" ht="15" x14ac:dyDescent="0.2">
      <c r="A45" s="34" t="s">
        <v>89</v>
      </c>
      <c r="B45" s="35">
        <v>7</v>
      </c>
      <c r="C45" s="35">
        <v>0</v>
      </c>
      <c r="D45" s="35">
        <v>0</v>
      </c>
      <c r="E45" s="29" t="s">
        <v>90</v>
      </c>
      <c r="F45" s="30">
        <v>1000000</v>
      </c>
      <c r="G45" s="30">
        <v>-700000</v>
      </c>
      <c r="H45" s="40">
        <f t="shared" si="10"/>
        <v>300000</v>
      </c>
      <c r="I45" s="31">
        <v>0</v>
      </c>
      <c r="J45" s="31">
        <f t="shared" si="12"/>
        <v>0</v>
      </c>
      <c r="K45" s="31">
        <f>H45/12</f>
        <v>25000</v>
      </c>
      <c r="L45" s="31">
        <v>25000</v>
      </c>
      <c r="M45" s="31">
        <v>25000</v>
      </c>
      <c r="N45" s="31">
        <v>25000</v>
      </c>
      <c r="O45" s="31">
        <v>25000</v>
      </c>
      <c r="P45" s="31">
        <v>25000</v>
      </c>
      <c r="Q45" s="31">
        <v>25000</v>
      </c>
      <c r="R45" s="31">
        <v>25000</v>
      </c>
      <c r="S45" s="31">
        <v>25000</v>
      </c>
      <c r="T45" s="31">
        <v>25000</v>
      </c>
      <c r="U45" s="31">
        <v>25000</v>
      </c>
      <c r="V45" s="31">
        <v>25000</v>
      </c>
      <c r="W45" s="32">
        <f t="shared" si="8"/>
        <v>300000</v>
      </c>
      <c r="X45" s="33">
        <f t="shared" si="9"/>
        <v>0</v>
      </c>
      <c r="Z45"/>
    </row>
    <row r="46" spans="1:26" s="5" customFormat="1" ht="15" x14ac:dyDescent="0.2">
      <c r="A46" s="34" t="s">
        <v>91</v>
      </c>
      <c r="B46" s="35"/>
      <c r="C46" s="35"/>
      <c r="D46" s="35"/>
      <c r="E46" s="29" t="s">
        <v>92</v>
      </c>
      <c r="F46" s="30">
        <v>1000000</v>
      </c>
      <c r="G46" s="30">
        <v>-500000</v>
      </c>
      <c r="H46" s="40">
        <f t="shared" si="10"/>
        <v>500000</v>
      </c>
      <c r="I46" s="31"/>
      <c r="J46" s="31"/>
      <c r="K46" s="31">
        <v>41666</v>
      </c>
      <c r="L46" s="31">
        <v>41666</v>
      </c>
      <c r="M46" s="31">
        <v>41666</v>
      </c>
      <c r="N46" s="31">
        <v>41666</v>
      </c>
      <c r="O46" s="31">
        <v>41666</v>
      </c>
      <c r="P46" s="31">
        <v>41666</v>
      </c>
      <c r="Q46" s="31">
        <v>41666</v>
      </c>
      <c r="R46" s="31">
        <v>41666</v>
      </c>
      <c r="S46" s="31">
        <v>41666</v>
      </c>
      <c r="T46" s="31">
        <v>41666</v>
      </c>
      <c r="U46" s="31">
        <v>41666</v>
      </c>
      <c r="V46" s="31">
        <v>41674</v>
      </c>
      <c r="W46" s="32">
        <f t="shared" si="8"/>
        <v>500000</v>
      </c>
      <c r="X46" s="33">
        <f t="shared" si="9"/>
        <v>0</v>
      </c>
      <c r="Z46"/>
    </row>
    <row r="47" spans="1:26" s="5" customFormat="1" ht="15" x14ac:dyDescent="0.2">
      <c r="A47" s="34" t="s">
        <v>93</v>
      </c>
      <c r="B47" s="35">
        <v>8</v>
      </c>
      <c r="C47" s="35">
        <v>0</v>
      </c>
      <c r="D47" s="35">
        <v>0</v>
      </c>
      <c r="E47" s="29" t="s">
        <v>94</v>
      </c>
      <c r="F47" s="47">
        <v>35079494</v>
      </c>
      <c r="G47" s="47">
        <v>-8900000</v>
      </c>
      <c r="H47" s="47">
        <f>+F47+G47</f>
        <v>26179494</v>
      </c>
      <c r="I47" s="31">
        <v>0</v>
      </c>
      <c r="J47" s="31">
        <f t="shared" si="12"/>
        <v>0</v>
      </c>
      <c r="K47" s="31">
        <v>2181624</v>
      </c>
      <c r="L47" s="31">
        <v>2181624</v>
      </c>
      <c r="M47" s="31">
        <v>2181624</v>
      </c>
      <c r="N47" s="31">
        <v>2181624</v>
      </c>
      <c r="O47" s="31">
        <v>2181624</v>
      </c>
      <c r="P47" s="31">
        <v>2181624</v>
      </c>
      <c r="Q47" s="31">
        <v>2181624</v>
      </c>
      <c r="R47" s="31">
        <v>2181624</v>
      </c>
      <c r="S47" s="31">
        <v>2181624</v>
      </c>
      <c r="T47" s="31">
        <v>2181624</v>
      </c>
      <c r="U47" s="31">
        <v>2181624</v>
      </c>
      <c r="V47" s="31">
        <v>2181630</v>
      </c>
      <c r="W47" s="32">
        <f>SUM(K47:V47)</f>
        <v>26179494</v>
      </c>
      <c r="X47" s="33">
        <f t="shared" si="9"/>
        <v>0</v>
      </c>
      <c r="Z47"/>
    </row>
    <row r="48" spans="1:26" s="5" customFormat="1" ht="15" x14ac:dyDescent="0.2">
      <c r="A48" s="34" t="s">
        <v>95</v>
      </c>
      <c r="B48" s="35">
        <v>8</v>
      </c>
      <c r="C48" s="35">
        <v>0</v>
      </c>
      <c r="D48" s="35">
        <v>0</v>
      </c>
      <c r="E48" s="29" t="s">
        <v>96</v>
      </c>
      <c r="F48" s="30">
        <v>1000000</v>
      </c>
      <c r="G48" s="30">
        <v>3000000</v>
      </c>
      <c r="H48" s="40">
        <f t="shared" si="10"/>
        <v>4000000</v>
      </c>
      <c r="I48" s="31">
        <v>0</v>
      </c>
      <c r="J48" s="31">
        <f t="shared" si="12"/>
        <v>0</v>
      </c>
      <c r="K48" s="31">
        <v>333333</v>
      </c>
      <c r="L48" s="31">
        <v>333333</v>
      </c>
      <c r="M48" s="31">
        <v>333333</v>
      </c>
      <c r="N48" s="31">
        <v>333333</v>
      </c>
      <c r="O48" s="31">
        <v>333333</v>
      </c>
      <c r="P48" s="31">
        <v>333333</v>
      </c>
      <c r="Q48" s="31">
        <v>333333</v>
      </c>
      <c r="R48" s="31">
        <v>333333</v>
      </c>
      <c r="S48" s="31">
        <v>333333</v>
      </c>
      <c r="T48" s="31">
        <v>333333</v>
      </c>
      <c r="U48" s="31">
        <v>333333</v>
      </c>
      <c r="V48" s="31">
        <v>333337</v>
      </c>
      <c r="W48" s="32">
        <f t="shared" ref="W48:W55" si="13">SUM(K48:V48)</f>
        <v>4000000</v>
      </c>
      <c r="X48" s="33">
        <f t="shared" si="9"/>
        <v>0</v>
      </c>
      <c r="Z48"/>
    </row>
    <row r="49" spans="1:26" s="5" customFormat="1" ht="15" x14ac:dyDescent="0.2">
      <c r="A49" s="34" t="s">
        <v>97</v>
      </c>
      <c r="B49" s="35">
        <v>8</v>
      </c>
      <c r="C49" s="35">
        <v>0</v>
      </c>
      <c r="D49" s="35">
        <v>0</v>
      </c>
      <c r="E49" s="29" t="s">
        <v>98</v>
      </c>
      <c r="F49" s="30">
        <v>200000</v>
      </c>
      <c r="G49" s="30"/>
      <c r="H49" s="40">
        <f t="shared" si="10"/>
        <v>200000</v>
      </c>
      <c r="I49" s="31">
        <v>0</v>
      </c>
      <c r="J49" s="31">
        <f t="shared" si="12"/>
        <v>0</v>
      </c>
      <c r="K49" s="31">
        <v>16667</v>
      </c>
      <c r="L49" s="31">
        <v>16667</v>
      </c>
      <c r="M49" s="31">
        <v>16667</v>
      </c>
      <c r="N49" s="31">
        <v>16667</v>
      </c>
      <c r="O49" s="31">
        <v>16667</v>
      </c>
      <c r="P49" s="31">
        <v>16667</v>
      </c>
      <c r="Q49" s="31">
        <v>16667</v>
      </c>
      <c r="R49" s="31">
        <v>16667</v>
      </c>
      <c r="S49" s="31">
        <v>16667</v>
      </c>
      <c r="T49" s="31">
        <v>16667</v>
      </c>
      <c r="U49" s="31">
        <v>16667</v>
      </c>
      <c r="V49" s="31">
        <v>16663</v>
      </c>
      <c r="W49" s="32">
        <f t="shared" si="13"/>
        <v>200000</v>
      </c>
      <c r="X49" s="33">
        <f t="shared" si="9"/>
        <v>0</v>
      </c>
      <c r="Z49"/>
    </row>
    <row r="50" spans="1:26" s="5" customFormat="1" ht="15" x14ac:dyDescent="0.2">
      <c r="A50" s="34" t="s">
        <v>99</v>
      </c>
      <c r="B50" s="35"/>
      <c r="C50" s="35"/>
      <c r="D50" s="35"/>
      <c r="E50" s="29" t="s">
        <v>100</v>
      </c>
      <c r="F50" s="30">
        <v>500000</v>
      </c>
      <c r="G50" s="30"/>
      <c r="H50" s="40">
        <f t="shared" si="10"/>
        <v>500000</v>
      </c>
      <c r="I50" s="31"/>
      <c r="J50" s="31"/>
      <c r="K50" s="31">
        <v>41667</v>
      </c>
      <c r="L50" s="31">
        <v>41667</v>
      </c>
      <c r="M50" s="31">
        <v>41667</v>
      </c>
      <c r="N50" s="31">
        <v>41667</v>
      </c>
      <c r="O50" s="31">
        <v>41667</v>
      </c>
      <c r="P50" s="31">
        <v>41667</v>
      </c>
      <c r="Q50" s="31">
        <v>41667</v>
      </c>
      <c r="R50" s="31">
        <v>41667</v>
      </c>
      <c r="S50" s="31">
        <v>41667</v>
      </c>
      <c r="T50" s="31">
        <v>41667</v>
      </c>
      <c r="U50" s="31">
        <v>41667</v>
      </c>
      <c r="V50" s="31">
        <v>41663</v>
      </c>
      <c r="W50" s="32">
        <f t="shared" si="13"/>
        <v>500000</v>
      </c>
      <c r="X50" s="33">
        <f t="shared" si="9"/>
        <v>0</v>
      </c>
      <c r="Z50"/>
    </row>
    <row r="51" spans="1:26" s="5" customFormat="1" ht="15" x14ac:dyDescent="0.2">
      <c r="A51" s="34" t="s">
        <v>101</v>
      </c>
      <c r="B51" s="35">
        <v>9</v>
      </c>
      <c r="C51" s="35">
        <v>0</v>
      </c>
      <c r="D51" s="35">
        <v>0</v>
      </c>
      <c r="E51" s="29" t="s">
        <v>102</v>
      </c>
      <c r="F51" s="30">
        <v>400000</v>
      </c>
      <c r="G51" s="30"/>
      <c r="H51" s="40">
        <f t="shared" si="10"/>
        <v>400000</v>
      </c>
      <c r="I51" s="31">
        <v>0</v>
      </c>
      <c r="J51" s="31">
        <f t="shared" si="12"/>
        <v>0</v>
      </c>
      <c r="K51" s="31">
        <v>33334</v>
      </c>
      <c r="L51" s="31">
        <v>33334</v>
      </c>
      <c r="M51" s="31">
        <v>33334</v>
      </c>
      <c r="N51" s="31">
        <v>33334</v>
      </c>
      <c r="O51" s="31">
        <v>33334</v>
      </c>
      <c r="P51" s="31">
        <v>33334</v>
      </c>
      <c r="Q51" s="31">
        <v>33334</v>
      </c>
      <c r="R51" s="31">
        <v>33334</v>
      </c>
      <c r="S51" s="31">
        <v>33334</v>
      </c>
      <c r="T51" s="31">
        <v>33334</v>
      </c>
      <c r="U51" s="31">
        <v>33334</v>
      </c>
      <c r="V51" s="31">
        <v>33326</v>
      </c>
      <c r="W51" s="32">
        <f t="shared" si="13"/>
        <v>400000</v>
      </c>
      <c r="X51" s="33">
        <f t="shared" si="9"/>
        <v>0</v>
      </c>
      <c r="Z51"/>
    </row>
    <row r="52" spans="1:26" s="5" customFormat="1" ht="15" x14ac:dyDescent="0.2">
      <c r="A52" s="34" t="s">
        <v>103</v>
      </c>
      <c r="B52" s="35">
        <v>9</v>
      </c>
      <c r="C52" s="35">
        <v>0</v>
      </c>
      <c r="D52" s="35">
        <v>0</v>
      </c>
      <c r="E52" s="29" t="s">
        <v>104</v>
      </c>
      <c r="F52" s="30">
        <v>200000</v>
      </c>
      <c r="G52" s="30"/>
      <c r="H52" s="40">
        <f t="shared" si="10"/>
        <v>200000</v>
      </c>
      <c r="I52" s="31">
        <v>0</v>
      </c>
      <c r="J52" s="31">
        <f t="shared" si="12"/>
        <v>0</v>
      </c>
      <c r="K52" s="31">
        <v>16667</v>
      </c>
      <c r="L52" s="31">
        <v>16667</v>
      </c>
      <c r="M52" s="31">
        <v>16667</v>
      </c>
      <c r="N52" s="31">
        <v>16667</v>
      </c>
      <c r="O52" s="31">
        <v>16667</v>
      </c>
      <c r="P52" s="31">
        <v>16667</v>
      </c>
      <c r="Q52" s="31">
        <v>16667</v>
      </c>
      <c r="R52" s="31">
        <v>16667</v>
      </c>
      <c r="S52" s="31">
        <v>16667</v>
      </c>
      <c r="T52" s="31">
        <v>16667</v>
      </c>
      <c r="U52" s="31">
        <v>16667</v>
      </c>
      <c r="V52" s="31">
        <v>16663</v>
      </c>
      <c r="W52" s="32">
        <f t="shared" si="13"/>
        <v>200000</v>
      </c>
      <c r="X52" s="33">
        <f t="shared" si="9"/>
        <v>0</v>
      </c>
      <c r="Z52"/>
    </row>
    <row r="53" spans="1:26" s="5" customFormat="1" ht="15" x14ac:dyDescent="0.2">
      <c r="A53" s="34" t="s">
        <v>105</v>
      </c>
      <c r="B53" s="35"/>
      <c r="C53" s="35"/>
      <c r="D53" s="35"/>
      <c r="E53" s="29" t="s">
        <v>106</v>
      </c>
      <c r="F53" s="30">
        <v>1000000</v>
      </c>
      <c r="G53" s="30">
        <v>4500000</v>
      </c>
      <c r="H53" s="40">
        <f t="shared" si="10"/>
        <v>5500000</v>
      </c>
      <c r="I53" s="31"/>
      <c r="J53" s="31"/>
      <c r="K53" s="31">
        <v>458333</v>
      </c>
      <c r="L53" s="31">
        <v>458333</v>
      </c>
      <c r="M53" s="31">
        <v>458333</v>
      </c>
      <c r="N53" s="31">
        <v>458333</v>
      </c>
      <c r="O53" s="31">
        <v>458333</v>
      </c>
      <c r="P53" s="31">
        <v>458333</v>
      </c>
      <c r="Q53" s="31">
        <v>458333</v>
      </c>
      <c r="R53" s="31">
        <v>458333</v>
      </c>
      <c r="S53" s="31">
        <v>458333</v>
      </c>
      <c r="T53" s="31">
        <v>458333</v>
      </c>
      <c r="U53" s="31">
        <v>458333</v>
      </c>
      <c r="V53" s="31">
        <v>458337</v>
      </c>
      <c r="W53" s="32">
        <f t="shared" si="13"/>
        <v>5500000</v>
      </c>
      <c r="X53" s="33">
        <f t="shared" si="9"/>
        <v>0</v>
      </c>
      <c r="Z53"/>
    </row>
    <row r="54" spans="1:26" s="5" customFormat="1" ht="15" x14ac:dyDescent="0.2">
      <c r="A54" s="34" t="s">
        <v>107</v>
      </c>
      <c r="B54" s="35"/>
      <c r="C54" s="35"/>
      <c r="D54" s="35"/>
      <c r="E54" s="29" t="s">
        <v>108</v>
      </c>
      <c r="F54" s="30">
        <v>1000000</v>
      </c>
      <c r="G54" s="30">
        <v>12000000</v>
      </c>
      <c r="H54" s="40">
        <f t="shared" si="10"/>
        <v>13000000</v>
      </c>
      <c r="I54" s="31"/>
      <c r="J54" s="31"/>
      <c r="K54" s="31">
        <v>1083333</v>
      </c>
      <c r="L54" s="31">
        <v>1083333</v>
      </c>
      <c r="M54" s="31">
        <v>1083333</v>
      </c>
      <c r="N54" s="31">
        <v>1083333</v>
      </c>
      <c r="O54" s="31">
        <v>1083333</v>
      </c>
      <c r="P54" s="31">
        <v>1083333</v>
      </c>
      <c r="Q54" s="31">
        <v>1083333</v>
      </c>
      <c r="R54" s="31">
        <v>1083333</v>
      </c>
      <c r="S54" s="31">
        <v>1083333</v>
      </c>
      <c r="T54" s="31">
        <v>1083333</v>
      </c>
      <c r="U54" s="31">
        <v>1083333</v>
      </c>
      <c r="V54" s="31">
        <v>1083337</v>
      </c>
      <c r="W54" s="32">
        <f t="shared" si="13"/>
        <v>13000000</v>
      </c>
      <c r="X54" s="33">
        <f t="shared" si="9"/>
        <v>0</v>
      </c>
      <c r="Z54"/>
    </row>
    <row r="55" spans="1:26" s="5" customFormat="1" ht="15" x14ac:dyDescent="0.2">
      <c r="A55" s="34" t="s">
        <v>109</v>
      </c>
      <c r="B55" s="35"/>
      <c r="C55" s="35"/>
      <c r="D55" s="35"/>
      <c r="E55" s="29" t="s">
        <v>110</v>
      </c>
      <c r="F55" s="30">
        <v>1000000</v>
      </c>
      <c r="G55" s="30">
        <f>2000000+31800000+1500000</f>
        <v>35300000</v>
      </c>
      <c r="H55" s="40">
        <f t="shared" si="10"/>
        <v>36300000</v>
      </c>
      <c r="I55" s="31"/>
      <c r="J55" s="31"/>
      <c r="K55" s="31">
        <f>H55/12</f>
        <v>3025000</v>
      </c>
      <c r="L55" s="31">
        <v>3025000</v>
      </c>
      <c r="M55" s="31">
        <v>3025000</v>
      </c>
      <c r="N55" s="31">
        <v>3025000</v>
      </c>
      <c r="O55" s="31">
        <v>3025000</v>
      </c>
      <c r="P55" s="31">
        <v>3025000</v>
      </c>
      <c r="Q55" s="31">
        <v>3025000</v>
      </c>
      <c r="R55" s="31">
        <v>3025000</v>
      </c>
      <c r="S55" s="31">
        <v>3025000</v>
      </c>
      <c r="T55" s="31">
        <v>3025000</v>
      </c>
      <c r="U55" s="31">
        <v>3025000</v>
      </c>
      <c r="V55" s="31">
        <v>3025000</v>
      </c>
      <c r="W55" s="32">
        <f t="shared" si="13"/>
        <v>36300000</v>
      </c>
      <c r="X55" s="33">
        <f t="shared" si="9"/>
        <v>0</v>
      </c>
      <c r="Z55"/>
    </row>
    <row r="56" spans="1:26" s="5" customFormat="1" ht="15.75" x14ac:dyDescent="0.25">
      <c r="A56" s="20">
        <v>3</v>
      </c>
      <c r="B56" s="21"/>
      <c r="C56" s="21"/>
      <c r="D56" s="39"/>
      <c r="E56" s="22" t="s">
        <v>111</v>
      </c>
      <c r="F56" s="23">
        <f>SUM(F57:F98)</f>
        <v>1239457025</v>
      </c>
      <c r="G56" s="23">
        <f>SUM(G57:G98)</f>
        <v>61107280</v>
      </c>
      <c r="H56" s="23">
        <f>SUM(H57:H98)</f>
        <v>1300564305</v>
      </c>
      <c r="I56" s="23">
        <f>SUM(I57:I93)</f>
        <v>0</v>
      </c>
      <c r="J56" s="23">
        <f>SUM(J57:J93)</f>
        <v>0</v>
      </c>
      <c r="K56" s="23">
        <f t="shared" ref="K56:X56" si="14">SUM(K57:K98)</f>
        <v>108380347</v>
      </c>
      <c r="L56" s="23">
        <f t="shared" si="14"/>
        <v>108380347</v>
      </c>
      <c r="M56" s="23">
        <f t="shared" si="14"/>
        <v>108380347</v>
      </c>
      <c r="N56" s="23">
        <f t="shared" si="14"/>
        <v>108380347</v>
      </c>
      <c r="O56" s="23">
        <f t="shared" si="14"/>
        <v>108380347</v>
      </c>
      <c r="P56" s="23">
        <f t="shared" si="14"/>
        <v>108380347</v>
      </c>
      <c r="Q56" s="23">
        <f t="shared" si="14"/>
        <v>108380347</v>
      </c>
      <c r="R56" s="23">
        <f t="shared" si="14"/>
        <v>108380347</v>
      </c>
      <c r="S56" s="23">
        <f t="shared" si="14"/>
        <v>108380347</v>
      </c>
      <c r="T56" s="23">
        <f t="shared" si="14"/>
        <v>108380347</v>
      </c>
      <c r="U56" s="23">
        <f t="shared" si="14"/>
        <v>108380347</v>
      </c>
      <c r="V56" s="23">
        <f t="shared" si="14"/>
        <v>108380488</v>
      </c>
      <c r="W56" s="23">
        <f t="shared" si="14"/>
        <v>1300564305</v>
      </c>
      <c r="X56" s="23">
        <f t="shared" si="14"/>
        <v>0</v>
      </c>
      <c r="Z56"/>
    </row>
    <row r="57" spans="1:26" s="5" customFormat="1" ht="15" x14ac:dyDescent="0.2">
      <c r="A57" s="34" t="s">
        <v>112</v>
      </c>
      <c r="B57" s="35">
        <v>1</v>
      </c>
      <c r="C57" s="35">
        <v>0</v>
      </c>
      <c r="D57" s="35">
        <v>0</v>
      </c>
      <c r="E57" s="29" t="s">
        <v>113</v>
      </c>
      <c r="F57" s="30">
        <v>160981062</v>
      </c>
      <c r="G57" s="30">
        <v>-26844284</v>
      </c>
      <c r="H57" s="31">
        <f t="shared" si="10"/>
        <v>134136778</v>
      </c>
      <c r="I57" s="31"/>
      <c r="J57" s="31"/>
      <c r="K57" s="31">
        <v>11178064</v>
      </c>
      <c r="L57" s="31">
        <v>11178064</v>
      </c>
      <c r="M57" s="31">
        <v>11178064</v>
      </c>
      <c r="N57" s="31">
        <v>11178064</v>
      </c>
      <c r="O57" s="31">
        <v>11178064</v>
      </c>
      <c r="P57" s="31">
        <v>11178064</v>
      </c>
      <c r="Q57" s="31">
        <v>11178064</v>
      </c>
      <c r="R57" s="31">
        <v>11178064</v>
      </c>
      <c r="S57" s="31">
        <v>11178064</v>
      </c>
      <c r="T57" s="31">
        <v>11178064</v>
      </c>
      <c r="U57" s="31">
        <v>11178064</v>
      </c>
      <c r="V57" s="31">
        <v>11178074</v>
      </c>
      <c r="W57" s="32">
        <f t="shared" ref="W57:W81" si="15">SUM(K57:V57)</f>
        <v>134136778</v>
      </c>
      <c r="X57" s="33">
        <f t="shared" ref="X57:X98" si="16">+H57-W57</f>
        <v>0</v>
      </c>
      <c r="Z57"/>
    </row>
    <row r="58" spans="1:26" s="5" customFormat="1" ht="15" x14ac:dyDescent="0.2">
      <c r="A58" s="34" t="s">
        <v>114</v>
      </c>
      <c r="B58" s="35">
        <v>1</v>
      </c>
      <c r="C58" s="35">
        <v>0</v>
      </c>
      <c r="D58" s="35">
        <v>0</v>
      </c>
      <c r="E58" s="29" t="s">
        <v>115</v>
      </c>
      <c r="F58" s="30">
        <v>1400000</v>
      </c>
      <c r="G58" s="30">
        <v>-600000</v>
      </c>
      <c r="H58" s="31">
        <f t="shared" si="10"/>
        <v>800000</v>
      </c>
      <c r="I58" s="31"/>
      <c r="J58" s="31"/>
      <c r="K58" s="31">
        <v>66666</v>
      </c>
      <c r="L58" s="31">
        <v>66666</v>
      </c>
      <c r="M58" s="31">
        <v>66666</v>
      </c>
      <c r="N58" s="31">
        <v>66666</v>
      </c>
      <c r="O58" s="31">
        <v>66666</v>
      </c>
      <c r="P58" s="31">
        <v>66666</v>
      </c>
      <c r="Q58" s="31">
        <v>66666</v>
      </c>
      <c r="R58" s="31">
        <v>66666</v>
      </c>
      <c r="S58" s="31">
        <v>66666</v>
      </c>
      <c r="T58" s="31">
        <v>66666</v>
      </c>
      <c r="U58" s="31">
        <v>66666</v>
      </c>
      <c r="V58" s="31">
        <v>66674</v>
      </c>
      <c r="W58" s="32">
        <f t="shared" si="15"/>
        <v>800000</v>
      </c>
      <c r="X58" s="33">
        <f t="shared" si="16"/>
        <v>0</v>
      </c>
      <c r="Z58"/>
    </row>
    <row r="59" spans="1:26" s="5" customFormat="1" ht="15" x14ac:dyDescent="0.2">
      <c r="A59" s="34" t="s">
        <v>116</v>
      </c>
      <c r="B59" s="35">
        <v>1</v>
      </c>
      <c r="C59" s="35">
        <v>0</v>
      </c>
      <c r="D59" s="35">
        <v>0</v>
      </c>
      <c r="E59" s="29" t="s">
        <v>117</v>
      </c>
      <c r="F59" s="30">
        <v>500000</v>
      </c>
      <c r="G59" s="30">
        <v>-450000</v>
      </c>
      <c r="H59" s="31">
        <f t="shared" si="10"/>
        <v>50000</v>
      </c>
      <c r="I59" s="31"/>
      <c r="J59" s="31"/>
      <c r="K59" s="31">
        <v>4166</v>
      </c>
      <c r="L59" s="31">
        <v>4166</v>
      </c>
      <c r="M59" s="31">
        <v>4166</v>
      </c>
      <c r="N59" s="31">
        <v>4166</v>
      </c>
      <c r="O59" s="31">
        <v>4166</v>
      </c>
      <c r="P59" s="31">
        <v>4166</v>
      </c>
      <c r="Q59" s="31">
        <v>4166</v>
      </c>
      <c r="R59" s="31">
        <v>4166</v>
      </c>
      <c r="S59" s="31">
        <v>4166</v>
      </c>
      <c r="T59" s="31">
        <v>4166</v>
      </c>
      <c r="U59" s="31">
        <v>4166</v>
      </c>
      <c r="V59" s="31">
        <v>4174</v>
      </c>
      <c r="W59" s="32">
        <f t="shared" si="15"/>
        <v>50000</v>
      </c>
      <c r="X59" s="33">
        <f t="shared" si="16"/>
        <v>0</v>
      </c>
      <c r="Z59"/>
    </row>
    <row r="60" spans="1:26" s="5" customFormat="1" ht="15" x14ac:dyDescent="0.2">
      <c r="A60" s="34" t="s">
        <v>118</v>
      </c>
      <c r="B60" s="35"/>
      <c r="C60" s="35"/>
      <c r="D60" s="35"/>
      <c r="E60" s="29" t="s">
        <v>119</v>
      </c>
      <c r="F60" s="30">
        <v>500000</v>
      </c>
      <c r="G60" s="30">
        <v>-300000</v>
      </c>
      <c r="H60" s="31">
        <f t="shared" si="10"/>
        <v>200000</v>
      </c>
      <c r="I60" s="31"/>
      <c r="J60" s="31"/>
      <c r="K60" s="31">
        <v>16666</v>
      </c>
      <c r="L60" s="31">
        <v>16666</v>
      </c>
      <c r="M60" s="31">
        <v>16666</v>
      </c>
      <c r="N60" s="31">
        <v>16666</v>
      </c>
      <c r="O60" s="31">
        <v>16666</v>
      </c>
      <c r="P60" s="31">
        <v>16666</v>
      </c>
      <c r="Q60" s="31">
        <v>16666</v>
      </c>
      <c r="R60" s="31">
        <v>16666</v>
      </c>
      <c r="S60" s="31">
        <v>16666</v>
      </c>
      <c r="T60" s="31">
        <v>16666</v>
      </c>
      <c r="U60" s="31">
        <v>16666</v>
      </c>
      <c r="V60" s="31">
        <v>16674</v>
      </c>
      <c r="W60" s="32">
        <f t="shared" si="15"/>
        <v>200000</v>
      </c>
      <c r="X60" s="33">
        <f t="shared" si="16"/>
        <v>0</v>
      </c>
      <c r="Z60"/>
    </row>
    <row r="61" spans="1:26" s="5" customFormat="1" ht="15" x14ac:dyDescent="0.2">
      <c r="A61" s="34" t="s">
        <v>120</v>
      </c>
      <c r="B61" s="35">
        <v>2</v>
      </c>
      <c r="C61" s="35">
        <v>0</v>
      </c>
      <c r="D61" s="35">
        <v>0</v>
      </c>
      <c r="E61" s="29" t="s">
        <v>121</v>
      </c>
      <c r="F61" s="30">
        <v>500000</v>
      </c>
      <c r="G61" s="30">
        <v>-450000</v>
      </c>
      <c r="H61" s="31">
        <f t="shared" si="10"/>
        <v>50000</v>
      </c>
      <c r="I61" s="31"/>
      <c r="J61" s="31"/>
      <c r="K61" s="31">
        <v>4166</v>
      </c>
      <c r="L61" s="31">
        <v>4166</v>
      </c>
      <c r="M61" s="31">
        <v>4166</v>
      </c>
      <c r="N61" s="31">
        <v>4166</v>
      </c>
      <c r="O61" s="31">
        <v>4166</v>
      </c>
      <c r="P61" s="31">
        <v>4166</v>
      </c>
      <c r="Q61" s="31">
        <v>4166</v>
      </c>
      <c r="R61" s="31">
        <v>4166</v>
      </c>
      <c r="S61" s="31">
        <v>4166</v>
      </c>
      <c r="T61" s="31">
        <v>4166</v>
      </c>
      <c r="U61" s="31">
        <v>4166</v>
      </c>
      <c r="V61" s="31">
        <v>4174</v>
      </c>
      <c r="W61" s="32">
        <f t="shared" si="15"/>
        <v>50000</v>
      </c>
      <c r="X61" s="33">
        <f t="shared" si="16"/>
        <v>0</v>
      </c>
      <c r="Z61"/>
    </row>
    <row r="62" spans="1:26" s="5" customFormat="1" ht="15" x14ac:dyDescent="0.2">
      <c r="A62" s="34" t="s">
        <v>122</v>
      </c>
      <c r="B62" s="35">
        <v>2</v>
      </c>
      <c r="C62" s="35">
        <v>0</v>
      </c>
      <c r="D62" s="35">
        <v>0</v>
      </c>
      <c r="E62" s="29" t="s">
        <v>123</v>
      </c>
      <c r="F62" s="30">
        <v>500000</v>
      </c>
      <c r="G62" s="30">
        <f>6845800+3800000</f>
        <v>10645800</v>
      </c>
      <c r="H62" s="31">
        <f t="shared" si="10"/>
        <v>11145800</v>
      </c>
      <c r="I62" s="31"/>
      <c r="J62" s="31"/>
      <c r="K62" s="31">
        <v>928816</v>
      </c>
      <c r="L62" s="31">
        <v>928816</v>
      </c>
      <c r="M62" s="31">
        <v>928816</v>
      </c>
      <c r="N62" s="31">
        <v>928816</v>
      </c>
      <c r="O62" s="31">
        <v>928816</v>
      </c>
      <c r="P62" s="31">
        <v>928816</v>
      </c>
      <c r="Q62" s="31">
        <v>928816</v>
      </c>
      <c r="R62" s="31">
        <v>928816</v>
      </c>
      <c r="S62" s="31">
        <v>928816</v>
      </c>
      <c r="T62" s="31">
        <v>928816</v>
      </c>
      <c r="U62" s="31">
        <v>928816</v>
      </c>
      <c r="V62" s="31">
        <v>928824</v>
      </c>
      <c r="W62" s="32">
        <f t="shared" si="15"/>
        <v>11145800</v>
      </c>
      <c r="X62" s="33">
        <f t="shared" si="16"/>
        <v>0</v>
      </c>
      <c r="Z62"/>
    </row>
    <row r="63" spans="1:26" s="5" customFormat="1" ht="15" x14ac:dyDescent="0.2">
      <c r="A63" s="34" t="s">
        <v>124</v>
      </c>
      <c r="B63" s="35">
        <v>2</v>
      </c>
      <c r="C63" s="35">
        <v>0</v>
      </c>
      <c r="D63" s="35">
        <v>0</v>
      </c>
      <c r="E63" s="29" t="s">
        <v>125</v>
      </c>
      <c r="F63" s="30">
        <v>25000000</v>
      </c>
      <c r="G63" s="30">
        <v>26047629</v>
      </c>
      <c r="H63" s="31">
        <f t="shared" si="10"/>
        <v>51047629</v>
      </c>
      <c r="I63" s="31"/>
      <c r="J63" s="31"/>
      <c r="K63" s="31">
        <v>4253969</v>
      </c>
      <c r="L63" s="31">
        <v>4253969</v>
      </c>
      <c r="M63" s="31">
        <v>4253969</v>
      </c>
      <c r="N63" s="31">
        <v>4253969</v>
      </c>
      <c r="O63" s="31">
        <v>4253969</v>
      </c>
      <c r="P63" s="31">
        <v>4253969</v>
      </c>
      <c r="Q63" s="31">
        <v>4253969</v>
      </c>
      <c r="R63" s="31">
        <v>4253969</v>
      </c>
      <c r="S63" s="31">
        <v>4253969</v>
      </c>
      <c r="T63" s="31">
        <v>4253969</v>
      </c>
      <c r="U63" s="31">
        <v>4253969</v>
      </c>
      <c r="V63" s="31">
        <v>4253970</v>
      </c>
      <c r="W63" s="32">
        <f t="shared" si="15"/>
        <v>51047629</v>
      </c>
      <c r="X63" s="33">
        <f t="shared" si="16"/>
        <v>0</v>
      </c>
      <c r="Z63"/>
    </row>
    <row r="64" spans="1:26" s="5" customFormat="1" ht="15" x14ac:dyDescent="0.2">
      <c r="A64" s="34" t="s">
        <v>126</v>
      </c>
      <c r="B64" s="35">
        <v>2</v>
      </c>
      <c r="C64" s="35">
        <v>0</v>
      </c>
      <c r="D64" s="35">
        <v>0</v>
      </c>
      <c r="E64" s="29" t="s">
        <v>127</v>
      </c>
      <c r="F64" s="30">
        <v>25000000</v>
      </c>
      <c r="G64" s="30">
        <v>-2617042</v>
      </c>
      <c r="H64" s="31">
        <f t="shared" si="10"/>
        <v>22382958</v>
      </c>
      <c r="I64" s="31"/>
      <c r="J64" s="31"/>
      <c r="K64" s="31">
        <v>1865246</v>
      </c>
      <c r="L64" s="31">
        <v>1865246</v>
      </c>
      <c r="M64" s="31">
        <v>1865246</v>
      </c>
      <c r="N64" s="31">
        <v>1865246</v>
      </c>
      <c r="O64" s="31">
        <v>1865246</v>
      </c>
      <c r="P64" s="31">
        <v>1865246</v>
      </c>
      <c r="Q64" s="31">
        <v>1865246</v>
      </c>
      <c r="R64" s="31">
        <v>1865246</v>
      </c>
      <c r="S64" s="31">
        <v>1865246</v>
      </c>
      <c r="T64" s="31">
        <v>1865246</v>
      </c>
      <c r="U64" s="31">
        <v>1865246</v>
      </c>
      <c r="V64" s="31">
        <v>1865252</v>
      </c>
      <c r="W64" s="32">
        <f t="shared" si="15"/>
        <v>22382958</v>
      </c>
      <c r="X64" s="33">
        <f t="shared" si="16"/>
        <v>0</v>
      </c>
      <c r="Z64"/>
    </row>
    <row r="65" spans="1:26" s="5" customFormat="1" ht="15" x14ac:dyDescent="0.2">
      <c r="A65" s="34" t="s">
        <v>128</v>
      </c>
      <c r="B65" s="35">
        <v>3</v>
      </c>
      <c r="C65" s="35">
        <v>0</v>
      </c>
      <c r="D65" s="35">
        <v>0</v>
      </c>
      <c r="E65" s="48" t="s">
        <v>129</v>
      </c>
      <c r="F65" s="30">
        <v>1000000</v>
      </c>
      <c r="G65" s="30">
        <v>5550000</v>
      </c>
      <c r="H65" s="31">
        <f t="shared" si="10"/>
        <v>6550000</v>
      </c>
      <c r="I65" s="31"/>
      <c r="J65" s="31"/>
      <c r="K65" s="31">
        <v>545833</v>
      </c>
      <c r="L65" s="31">
        <v>545833</v>
      </c>
      <c r="M65" s="31">
        <v>545833</v>
      </c>
      <c r="N65" s="31">
        <v>545833</v>
      </c>
      <c r="O65" s="31">
        <v>545833</v>
      </c>
      <c r="P65" s="31">
        <v>545833</v>
      </c>
      <c r="Q65" s="31">
        <v>545833</v>
      </c>
      <c r="R65" s="31">
        <v>545833</v>
      </c>
      <c r="S65" s="31">
        <v>545833</v>
      </c>
      <c r="T65" s="31">
        <v>545833</v>
      </c>
      <c r="U65" s="31">
        <v>545833</v>
      </c>
      <c r="V65" s="31">
        <v>545837</v>
      </c>
      <c r="W65" s="32">
        <f t="shared" si="15"/>
        <v>6550000</v>
      </c>
      <c r="X65" s="33">
        <f t="shared" si="16"/>
        <v>0</v>
      </c>
      <c r="Z65"/>
    </row>
    <row r="66" spans="1:26" s="5" customFormat="1" ht="15" x14ac:dyDescent="0.2">
      <c r="A66" s="34" t="s">
        <v>130</v>
      </c>
      <c r="B66" s="35">
        <v>3</v>
      </c>
      <c r="C66" s="35">
        <v>0</v>
      </c>
      <c r="D66" s="35">
        <v>0</v>
      </c>
      <c r="E66" s="48" t="s">
        <v>131</v>
      </c>
      <c r="F66" s="30">
        <v>500000</v>
      </c>
      <c r="G66" s="30">
        <v>7500000</v>
      </c>
      <c r="H66" s="31">
        <f t="shared" si="10"/>
        <v>8000000</v>
      </c>
      <c r="I66" s="31"/>
      <c r="J66" s="31"/>
      <c r="K66" s="31">
        <v>666666</v>
      </c>
      <c r="L66" s="31">
        <v>666666</v>
      </c>
      <c r="M66" s="31">
        <v>666666</v>
      </c>
      <c r="N66" s="31">
        <v>666666</v>
      </c>
      <c r="O66" s="31">
        <v>666666</v>
      </c>
      <c r="P66" s="31">
        <v>666666</v>
      </c>
      <c r="Q66" s="31">
        <v>666666</v>
      </c>
      <c r="R66" s="31">
        <v>666666</v>
      </c>
      <c r="S66" s="31">
        <v>666666</v>
      </c>
      <c r="T66" s="31">
        <v>666666</v>
      </c>
      <c r="U66" s="31">
        <v>666666</v>
      </c>
      <c r="V66" s="31">
        <v>666674</v>
      </c>
      <c r="W66" s="32">
        <f t="shared" si="15"/>
        <v>8000000</v>
      </c>
      <c r="X66" s="33">
        <f t="shared" si="16"/>
        <v>0</v>
      </c>
      <c r="Z66"/>
    </row>
    <row r="67" spans="1:26" s="5" customFormat="1" ht="15" x14ac:dyDescent="0.2">
      <c r="A67" s="34" t="s">
        <v>132</v>
      </c>
      <c r="B67" s="35">
        <v>3</v>
      </c>
      <c r="C67" s="35">
        <v>0</v>
      </c>
      <c r="D67" s="35">
        <v>0</v>
      </c>
      <c r="E67" s="48" t="s">
        <v>133</v>
      </c>
      <c r="F67" s="30">
        <v>500000</v>
      </c>
      <c r="G67" s="30">
        <v>900000</v>
      </c>
      <c r="H67" s="31">
        <f t="shared" si="10"/>
        <v>1400000</v>
      </c>
      <c r="I67" s="31"/>
      <c r="J67" s="31"/>
      <c r="K67" s="31">
        <v>116666</v>
      </c>
      <c r="L67" s="31">
        <v>116666</v>
      </c>
      <c r="M67" s="31">
        <v>116666</v>
      </c>
      <c r="N67" s="31">
        <v>116666</v>
      </c>
      <c r="O67" s="31">
        <v>116666</v>
      </c>
      <c r="P67" s="31">
        <v>116666</v>
      </c>
      <c r="Q67" s="31">
        <v>116666</v>
      </c>
      <c r="R67" s="31">
        <v>116666</v>
      </c>
      <c r="S67" s="31">
        <v>116666</v>
      </c>
      <c r="T67" s="31">
        <v>116666</v>
      </c>
      <c r="U67" s="31">
        <v>116666</v>
      </c>
      <c r="V67" s="31">
        <v>116674</v>
      </c>
      <c r="W67" s="32">
        <f t="shared" si="15"/>
        <v>1400000</v>
      </c>
      <c r="X67" s="33">
        <f t="shared" si="16"/>
        <v>0</v>
      </c>
      <c r="Z67"/>
    </row>
    <row r="68" spans="1:26" s="5" customFormat="1" ht="15" x14ac:dyDescent="0.2">
      <c r="A68" s="34" t="s">
        <v>134</v>
      </c>
      <c r="B68" s="35">
        <v>4</v>
      </c>
      <c r="C68" s="35">
        <v>0</v>
      </c>
      <c r="D68" s="35">
        <v>0</v>
      </c>
      <c r="E68" s="48" t="s">
        <v>135</v>
      </c>
      <c r="F68" s="30">
        <v>200000</v>
      </c>
      <c r="G68" s="30"/>
      <c r="H68" s="31">
        <f t="shared" si="10"/>
        <v>200000</v>
      </c>
      <c r="I68" s="31"/>
      <c r="J68" s="31"/>
      <c r="K68" s="31">
        <v>16667</v>
      </c>
      <c r="L68" s="31">
        <v>16667</v>
      </c>
      <c r="M68" s="31">
        <v>16667</v>
      </c>
      <c r="N68" s="31">
        <v>16667</v>
      </c>
      <c r="O68" s="31">
        <v>16667</v>
      </c>
      <c r="P68" s="31">
        <v>16667</v>
      </c>
      <c r="Q68" s="31">
        <v>16667</v>
      </c>
      <c r="R68" s="31">
        <v>16667</v>
      </c>
      <c r="S68" s="31">
        <v>16667</v>
      </c>
      <c r="T68" s="31">
        <v>16667</v>
      </c>
      <c r="U68" s="31">
        <v>16667</v>
      </c>
      <c r="V68" s="31">
        <v>16663</v>
      </c>
      <c r="W68" s="32">
        <f t="shared" si="15"/>
        <v>200000</v>
      </c>
      <c r="X68" s="33">
        <f t="shared" si="16"/>
        <v>0</v>
      </c>
      <c r="Z68"/>
    </row>
    <row r="69" spans="1:26" s="5" customFormat="1" ht="15" x14ac:dyDescent="0.2">
      <c r="A69" s="34" t="s">
        <v>136</v>
      </c>
      <c r="B69" s="35"/>
      <c r="C69" s="35"/>
      <c r="D69" s="35"/>
      <c r="E69" s="48" t="s">
        <v>137</v>
      </c>
      <c r="F69" s="30">
        <v>200000</v>
      </c>
      <c r="G69" s="30"/>
      <c r="H69" s="31">
        <f t="shared" si="10"/>
        <v>200000</v>
      </c>
      <c r="I69" s="31"/>
      <c r="J69" s="31"/>
      <c r="K69" s="31">
        <v>16667</v>
      </c>
      <c r="L69" s="31">
        <v>16667</v>
      </c>
      <c r="M69" s="31">
        <v>16667</v>
      </c>
      <c r="N69" s="31">
        <v>16667</v>
      </c>
      <c r="O69" s="31">
        <v>16667</v>
      </c>
      <c r="P69" s="31">
        <v>16667</v>
      </c>
      <c r="Q69" s="31">
        <v>16667</v>
      </c>
      <c r="R69" s="31">
        <v>16667</v>
      </c>
      <c r="S69" s="31">
        <v>16667</v>
      </c>
      <c r="T69" s="31">
        <v>16667</v>
      </c>
      <c r="U69" s="31">
        <v>16667</v>
      </c>
      <c r="V69" s="31">
        <v>16663</v>
      </c>
      <c r="W69" s="32">
        <f t="shared" si="15"/>
        <v>200000</v>
      </c>
      <c r="X69" s="33">
        <f t="shared" si="16"/>
        <v>0</v>
      </c>
      <c r="Z69"/>
    </row>
    <row r="70" spans="1:26" s="5" customFormat="1" ht="15" x14ac:dyDescent="0.2">
      <c r="A70" s="34" t="s">
        <v>138</v>
      </c>
      <c r="B70" s="35"/>
      <c r="C70" s="35"/>
      <c r="D70" s="35"/>
      <c r="E70" s="48" t="s">
        <v>139</v>
      </c>
      <c r="F70" s="30">
        <v>1000000</v>
      </c>
      <c r="G70" s="30">
        <v>-950000</v>
      </c>
      <c r="H70" s="31">
        <f t="shared" si="10"/>
        <v>50000</v>
      </c>
      <c r="I70" s="31"/>
      <c r="J70" s="31"/>
      <c r="K70" s="31">
        <v>4166</v>
      </c>
      <c r="L70" s="31">
        <v>4166</v>
      </c>
      <c r="M70" s="31">
        <v>4166</v>
      </c>
      <c r="N70" s="31">
        <v>4166</v>
      </c>
      <c r="O70" s="31">
        <v>4166</v>
      </c>
      <c r="P70" s="31">
        <v>4166</v>
      </c>
      <c r="Q70" s="31">
        <v>4166</v>
      </c>
      <c r="R70" s="31">
        <v>4166</v>
      </c>
      <c r="S70" s="31">
        <v>4166</v>
      </c>
      <c r="T70" s="31">
        <v>4166</v>
      </c>
      <c r="U70" s="31">
        <v>4166</v>
      </c>
      <c r="V70" s="31">
        <v>4174</v>
      </c>
      <c r="W70" s="32">
        <f t="shared" si="15"/>
        <v>50000</v>
      </c>
      <c r="X70" s="33">
        <f t="shared" si="16"/>
        <v>0</v>
      </c>
      <c r="Z70"/>
    </row>
    <row r="71" spans="1:26" s="5" customFormat="1" ht="15" x14ac:dyDescent="0.2">
      <c r="A71" s="34" t="s">
        <v>140</v>
      </c>
      <c r="B71" s="35">
        <v>4</v>
      </c>
      <c r="C71" s="35">
        <v>0</v>
      </c>
      <c r="D71" s="35">
        <v>0</v>
      </c>
      <c r="E71" s="48" t="s">
        <v>141</v>
      </c>
      <c r="F71" s="30">
        <v>10000000</v>
      </c>
      <c r="G71" s="30">
        <v>7000000</v>
      </c>
      <c r="H71" s="31">
        <f t="shared" si="10"/>
        <v>17000000</v>
      </c>
      <c r="I71" s="31"/>
      <c r="J71" s="31"/>
      <c r="K71" s="31">
        <v>1416666</v>
      </c>
      <c r="L71" s="31">
        <v>1416666</v>
      </c>
      <c r="M71" s="31">
        <v>1416666</v>
      </c>
      <c r="N71" s="31">
        <v>1416666</v>
      </c>
      <c r="O71" s="31">
        <v>1416666</v>
      </c>
      <c r="P71" s="31">
        <v>1416666</v>
      </c>
      <c r="Q71" s="31">
        <v>1416666</v>
      </c>
      <c r="R71" s="31">
        <v>1416666</v>
      </c>
      <c r="S71" s="31">
        <v>1416666</v>
      </c>
      <c r="T71" s="31">
        <v>1416666</v>
      </c>
      <c r="U71" s="31">
        <v>1416666</v>
      </c>
      <c r="V71" s="31">
        <v>1416674</v>
      </c>
      <c r="W71" s="32">
        <f t="shared" si="15"/>
        <v>17000000</v>
      </c>
      <c r="X71" s="33">
        <f t="shared" si="16"/>
        <v>0</v>
      </c>
      <c r="Z71"/>
    </row>
    <row r="72" spans="1:26" s="5" customFormat="1" ht="15" x14ac:dyDescent="0.2">
      <c r="A72" s="34" t="s">
        <v>142</v>
      </c>
      <c r="B72" s="35"/>
      <c r="C72" s="35"/>
      <c r="D72" s="35"/>
      <c r="E72" s="48" t="s">
        <v>143</v>
      </c>
      <c r="F72" s="30">
        <v>500000</v>
      </c>
      <c r="G72" s="30">
        <v>3300000</v>
      </c>
      <c r="H72" s="31">
        <f t="shared" si="10"/>
        <v>3800000</v>
      </c>
      <c r="I72" s="31"/>
      <c r="J72" s="31"/>
      <c r="K72" s="31">
        <v>316666</v>
      </c>
      <c r="L72" s="31">
        <v>316666</v>
      </c>
      <c r="M72" s="31">
        <v>316666</v>
      </c>
      <c r="N72" s="31">
        <v>316666</v>
      </c>
      <c r="O72" s="31">
        <v>316666</v>
      </c>
      <c r="P72" s="31">
        <v>316666</v>
      </c>
      <c r="Q72" s="31">
        <v>316666</v>
      </c>
      <c r="R72" s="31">
        <v>316666</v>
      </c>
      <c r="S72" s="31">
        <v>316666</v>
      </c>
      <c r="T72" s="31">
        <v>316666</v>
      </c>
      <c r="U72" s="31">
        <v>316666</v>
      </c>
      <c r="V72" s="31">
        <v>316674</v>
      </c>
      <c r="W72" s="32">
        <f t="shared" si="15"/>
        <v>3800000</v>
      </c>
      <c r="X72" s="33">
        <f t="shared" si="16"/>
        <v>0</v>
      </c>
      <c r="Z72"/>
    </row>
    <row r="73" spans="1:26" s="5" customFormat="1" ht="15" x14ac:dyDescent="0.2">
      <c r="A73" s="34" t="s">
        <v>144</v>
      </c>
      <c r="B73" s="35">
        <v>5</v>
      </c>
      <c r="C73" s="35">
        <v>0</v>
      </c>
      <c r="D73" s="35">
        <v>0</v>
      </c>
      <c r="E73" s="48" t="s">
        <v>145</v>
      </c>
      <c r="F73" s="30">
        <v>10000000</v>
      </c>
      <c r="G73" s="30">
        <v>4000000</v>
      </c>
      <c r="H73" s="31">
        <f t="shared" si="10"/>
        <v>14000000</v>
      </c>
      <c r="I73" s="31"/>
      <c r="J73" s="31"/>
      <c r="K73" s="31">
        <v>1166666</v>
      </c>
      <c r="L73" s="31">
        <v>1166666</v>
      </c>
      <c r="M73" s="31">
        <v>1166666</v>
      </c>
      <c r="N73" s="31">
        <v>1166666</v>
      </c>
      <c r="O73" s="31">
        <v>1166666</v>
      </c>
      <c r="P73" s="31">
        <v>1166666</v>
      </c>
      <c r="Q73" s="31">
        <v>1166666</v>
      </c>
      <c r="R73" s="31">
        <v>1166666</v>
      </c>
      <c r="S73" s="31">
        <v>1166666</v>
      </c>
      <c r="T73" s="31">
        <v>1166666</v>
      </c>
      <c r="U73" s="31">
        <v>1166666</v>
      </c>
      <c r="V73" s="31">
        <v>1166674</v>
      </c>
      <c r="W73" s="32">
        <f t="shared" si="15"/>
        <v>14000000</v>
      </c>
      <c r="X73" s="33">
        <f t="shared" si="16"/>
        <v>0</v>
      </c>
      <c r="Z73"/>
    </row>
    <row r="74" spans="1:26" s="5" customFormat="1" ht="15" x14ac:dyDescent="0.2">
      <c r="A74" s="34" t="s">
        <v>146</v>
      </c>
      <c r="B74" s="35"/>
      <c r="C74" s="35"/>
      <c r="D74" s="35"/>
      <c r="E74" s="48" t="s">
        <v>147</v>
      </c>
      <c r="F74" s="30">
        <v>500000</v>
      </c>
      <c r="G74" s="30"/>
      <c r="H74" s="31">
        <f t="shared" si="10"/>
        <v>500000</v>
      </c>
      <c r="I74" s="31"/>
      <c r="J74" s="31"/>
      <c r="K74" s="31">
        <v>41666</v>
      </c>
      <c r="L74" s="31">
        <v>41666</v>
      </c>
      <c r="M74" s="31">
        <v>41666</v>
      </c>
      <c r="N74" s="31">
        <v>41666</v>
      </c>
      <c r="O74" s="31">
        <v>41666</v>
      </c>
      <c r="P74" s="31">
        <v>41666</v>
      </c>
      <c r="Q74" s="31">
        <v>41666</v>
      </c>
      <c r="R74" s="31">
        <v>41666</v>
      </c>
      <c r="S74" s="31">
        <v>41666</v>
      </c>
      <c r="T74" s="31">
        <v>41666</v>
      </c>
      <c r="U74" s="31">
        <v>41666</v>
      </c>
      <c r="V74" s="31">
        <v>41674</v>
      </c>
      <c r="W74" s="32">
        <f t="shared" si="15"/>
        <v>500000</v>
      </c>
      <c r="X74" s="33">
        <f t="shared" si="16"/>
        <v>0</v>
      </c>
      <c r="Z74"/>
    </row>
    <row r="75" spans="1:26" s="5" customFormat="1" ht="15" x14ac:dyDescent="0.2">
      <c r="A75" s="34" t="s">
        <v>148</v>
      </c>
      <c r="B75" s="35"/>
      <c r="C75" s="35"/>
      <c r="D75" s="35"/>
      <c r="E75" s="48" t="s">
        <v>149</v>
      </c>
      <c r="F75" s="30">
        <v>500000</v>
      </c>
      <c r="G75" s="30">
        <v>500000</v>
      </c>
      <c r="H75" s="31">
        <f t="shared" si="10"/>
        <v>1000000</v>
      </c>
      <c r="I75" s="31"/>
      <c r="J75" s="31"/>
      <c r="K75" s="31">
        <v>83333</v>
      </c>
      <c r="L75" s="31">
        <v>83333</v>
      </c>
      <c r="M75" s="31">
        <v>83333</v>
      </c>
      <c r="N75" s="31">
        <v>83333</v>
      </c>
      <c r="O75" s="31">
        <v>83333</v>
      </c>
      <c r="P75" s="31">
        <v>83333</v>
      </c>
      <c r="Q75" s="31">
        <v>83333</v>
      </c>
      <c r="R75" s="31">
        <v>83333</v>
      </c>
      <c r="S75" s="31">
        <v>83333</v>
      </c>
      <c r="T75" s="31">
        <v>83333</v>
      </c>
      <c r="U75" s="31">
        <v>83333</v>
      </c>
      <c r="V75" s="31">
        <v>83337</v>
      </c>
      <c r="W75" s="32">
        <f t="shared" si="15"/>
        <v>1000000</v>
      </c>
      <c r="X75" s="33">
        <f t="shared" si="16"/>
        <v>0</v>
      </c>
      <c r="Z75"/>
    </row>
    <row r="76" spans="1:26" s="5" customFormat="1" ht="15" x14ac:dyDescent="0.2">
      <c r="A76" s="34" t="s">
        <v>150</v>
      </c>
      <c r="B76" s="35">
        <v>5</v>
      </c>
      <c r="C76" s="35">
        <v>0</v>
      </c>
      <c r="D76" s="35">
        <v>0</v>
      </c>
      <c r="E76" s="48" t="s">
        <v>151</v>
      </c>
      <c r="F76" s="30">
        <v>500000</v>
      </c>
      <c r="G76" s="30"/>
      <c r="H76" s="31">
        <f t="shared" si="10"/>
        <v>500000</v>
      </c>
      <c r="I76" s="31"/>
      <c r="J76" s="31"/>
      <c r="K76" s="31">
        <v>41667</v>
      </c>
      <c r="L76" s="31">
        <v>41667</v>
      </c>
      <c r="M76" s="31">
        <v>41667</v>
      </c>
      <c r="N76" s="31">
        <v>41667</v>
      </c>
      <c r="O76" s="31">
        <v>41667</v>
      </c>
      <c r="P76" s="31">
        <v>41667</v>
      </c>
      <c r="Q76" s="31">
        <v>41667</v>
      </c>
      <c r="R76" s="31">
        <v>41667</v>
      </c>
      <c r="S76" s="31">
        <v>41667</v>
      </c>
      <c r="T76" s="31">
        <v>41667</v>
      </c>
      <c r="U76" s="31">
        <v>41667</v>
      </c>
      <c r="V76" s="31">
        <v>41663</v>
      </c>
      <c r="W76" s="32">
        <f t="shared" si="15"/>
        <v>500000</v>
      </c>
      <c r="X76" s="33">
        <f t="shared" si="16"/>
        <v>0</v>
      </c>
      <c r="Z76"/>
    </row>
    <row r="77" spans="1:26" s="5" customFormat="1" ht="15" x14ac:dyDescent="0.2">
      <c r="A77" s="34" t="s">
        <v>152</v>
      </c>
      <c r="B77" s="35"/>
      <c r="C77" s="35"/>
      <c r="D77" s="35"/>
      <c r="E77" s="48" t="s">
        <v>153</v>
      </c>
      <c r="F77" s="30">
        <v>50000</v>
      </c>
      <c r="G77" s="30"/>
      <c r="H77" s="31">
        <f t="shared" si="10"/>
        <v>50000</v>
      </c>
      <c r="I77" s="31"/>
      <c r="J77" s="31"/>
      <c r="K77" s="31">
        <v>4167</v>
      </c>
      <c r="L77" s="31">
        <v>4167</v>
      </c>
      <c r="M77" s="31">
        <v>4167</v>
      </c>
      <c r="N77" s="31">
        <v>4167</v>
      </c>
      <c r="O77" s="31">
        <v>4167</v>
      </c>
      <c r="P77" s="31">
        <v>4167</v>
      </c>
      <c r="Q77" s="31">
        <v>4167</v>
      </c>
      <c r="R77" s="31">
        <v>4167</v>
      </c>
      <c r="S77" s="31">
        <v>4167</v>
      </c>
      <c r="T77" s="31">
        <v>4167</v>
      </c>
      <c r="U77" s="31">
        <v>4167</v>
      </c>
      <c r="V77" s="31">
        <v>4163</v>
      </c>
      <c r="W77" s="32">
        <f t="shared" si="15"/>
        <v>50000</v>
      </c>
      <c r="X77" s="33">
        <f t="shared" si="16"/>
        <v>0</v>
      </c>
      <c r="Z77"/>
    </row>
    <row r="78" spans="1:26" s="5" customFormat="1" ht="15" x14ac:dyDescent="0.2">
      <c r="A78" s="34" t="s">
        <v>154</v>
      </c>
      <c r="B78" s="35"/>
      <c r="C78" s="35"/>
      <c r="D78" s="35"/>
      <c r="E78" s="48" t="s">
        <v>155</v>
      </c>
      <c r="F78" s="30">
        <v>200000</v>
      </c>
      <c r="G78" s="30"/>
      <c r="H78" s="31">
        <f t="shared" si="10"/>
        <v>200000</v>
      </c>
      <c r="I78" s="31"/>
      <c r="J78" s="31"/>
      <c r="K78" s="31">
        <v>16667</v>
      </c>
      <c r="L78" s="31">
        <v>16667</v>
      </c>
      <c r="M78" s="31">
        <v>16667</v>
      </c>
      <c r="N78" s="31">
        <v>16667</v>
      </c>
      <c r="O78" s="31">
        <v>16667</v>
      </c>
      <c r="P78" s="31">
        <v>16667</v>
      </c>
      <c r="Q78" s="31">
        <v>16667</v>
      </c>
      <c r="R78" s="31">
        <v>16667</v>
      </c>
      <c r="S78" s="31">
        <v>16667</v>
      </c>
      <c r="T78" s="31">
        <v>16667</v>
      </c>
      <c r="U78" s="31">
        <v>16667</v>
      </c>
      <c r="V78" s="31">
        <v>16663</v>
      </c>
      <c r="W78" s="32">
        <f t="shared" si="15"/>
        <v>200000</v>
      </c>
      <c r="X78" s="33">
        <f t="shared" si="16"/>
        <v>0</v>
      </c>
      <c r="Z78"/>
    </row>
    <row r="79" spans="1:26" s="5" customFormat="1" ht="15" x14ac:dyDescent="0.2">
      <c r="A79" s="34" t="s">
        <v>156</v>
      </c>
      <c r="B79" s="35"/>
      <c r="C79" s="35"/>
      <c r="D79" s="35"/>
      <c r="E79" s="48" t="s">
        <v>157</v>
      </c>
      <c r="F79" s="30">
        <v>600000</v>
      </c>
      <c r="G79" s="30"/>
      <c r="H79" s="31">
        <f t="shared" si="10"/>
        <v>600000</v>
      </c>
      <c r="I79" s="31"/>
      <c r="J79" s="31"/>
      <c r="K79" s="31">
        <v>50000</v>
      </c>
      <c r="L79" s="31">
        <v>50000</v>
      </c>
      <c r="M79" s="31">
        <v>50000</v>
      </c>
      <c r="N79" s="31">
        <v>50000</v>
      </c>
      <c r="O79" s="31">
        <v>50000</v>
      </c>
      <c r="P79" s="31">
        <v>50000</v>
      </c>
      <c r="Q79" s="31">
        <v>50000</v>
      </c>
      <c r="R79" s="31">
        <v>50000</v>
      </c>
      <c r="S79" s="31">
        <v>50000</v>
      </c>
      <c r="T79" s="31">
        <v>50000</v>
      </c>
      <c r="U79" s="31">
        <v>50000</v>
      </c>
      <c r="V79" s="31">
        <v>50000</v>
      </c>
      <c r="W79" s="32">
        <f t="shared" si="15"/>
        <v>600000</v>
      </c>
      <c r="X79" s="33">
        <f t="shared" si="16"/>
        <v>0</v>
      </c>
      <c r="Z79"/>
    </row>
    <row r="80" spans="1:26" s="5" customFormat="1" ht="15" x14ac:dyDescent="0.2">
      <c r="A80" s="34" t="s">
        <v>158</v>
      </c>
      <c r="B80" s="35"/>
      <c r="C80" s="35"/>
      <c r="D80" s="35"/>
      <c r="E80" s="48" t="s">
        <v>159</v>
      </c>
      <c r="F80" s="30">
        <v>500000</v>
      </c>
      <c r="G80" s="30">
        <v>3300000</v>
      </c>
      <c r="H80" s="31">
        <f t="shared" si="10"/>
        <v>3800000</v>
      </c>
      <c r="I80" s="31"/>
      <c r="J80" s="31"/>
      <c r="K80" s="31">
        <v>316666</v>
      </c>
      <c r="L80" s="31">
        <v>316666</v>
      </c>
      <c r="M80" s="31">
        <v>316666</v>
      </c>
      <c r="N80" s="31">
        <v>316666</v>
      </c>
      <c r="O80" s="31">
        <v>316666</v>
      </c>
      <c r="P80" s="31">
        <v>316666</v>
      </c>
      <c r="Q80" s="31">
        <v>316666</v>
      </c>
      <c r="R80" s="31">
        <v>316666</v>
      </c>
      <c r="S80" s="31">
        <v>316666</v>
      </c>
      <c r="T80" s="31">
        <v>316666</v>
      </c>
      <c r="U80" s="31">
        <v>316666</v>
      </c>
      <c r="V80" s="31">
        <v>316674</v>
      </c>
      <c r="W80" s="32">
        <f t="shared" si="15"/>
        <v>3800000</v>
      </c>
      <c r="X80" s="33">
        <f t="shared" si="16"/>
        <v>0</v>
      </c>
      <c r="Z80"/>
    </row>
    <row r="81" spans="1:26" s="5" customFormat="1" ht="15" x14ac:dyDescent="0.2">
      <c r="A81" s="34" t="s">
        <v>160</v>
      </c>
      <c r="B81" s="35">
        <v>5</v>
      </c>
      <c r="C81" s="35">
        <v>0</v>
      </c>
      <c r="D81" s="35">
        <v>0</v>
      </c>
      <c r="E81" s="48" t="s">
        <v>161</v>
      </c>
      <c r="F81" s="30">
        <v>500000</v>
      </c>
      <c r="G81" s="30">
        <v>5341000</v>
      </c>
      <c r="H81" s="31">
        <f t="shared" si="10"/>
        <v>5841000</v>
      </c>
      <c r="I81" s="31"/>
      <c r="J81" s="31"/>
      <c r="K81" s="31">
        <v>486750</v>
      </c>
      <c r="L81" s="31">
        <v>486750</v>
      </c>
      <c r="M81" s="31">
        <v>486750</v>
      </c>
      <c r="N81" s="31">
        <v>486750</v>
      </c>
      <c r="O81" s="31">
        <v>486750</v>
      </c>
      <c r="P81" s="31">
        <v>486750</v>
      </c>
      <c r="Q81" s="31">
        <v>486750</v>
      </c>
      <c r="R81" s="31">
        <v>486750</v>
      </c>
      <c r="S81" s="31">
        <v>486750</v>
      </c>
      <c r="T81" s="31">
        <v>486750</v>
      </c>
      <c r="U81" s="31">
        <v>486750</v>
      </c>
      <c r="V81" s="31">
        <v>486750</v>
      </c>
      <c r="W81" s="32">
        <f t="shared" si="15"/>
        <v>5841000</v>
      </c>
      <c r="X81" s="33">
        <f t="shared" si="16"/>
        <v>0</v>
      </c>
      <c r="Z81"/>
    </row>
    <row r="82" spans="1:26" s="5" customFormat="1" ht="15" x14ac:dyDescent="0.2">
      <c r="A82" s="34" t="s">
        <v>162</v>
      </c>
      <c r="B82" s="35"/>
      <c r="C82" s="35"/>
      <c r="D82" s="35"/>
      <c r="E82" s="48" t="s">
        <v>163</v>
      </c>
      <c r="F82" s="30">
        <v>60000</v>
      </c>
      <c r="G82" s="30">
        <v>540000</v>
      </c>
      <c r="H82" s="31">
        <f t="shared" si="10"/>
        <v>600000</v>
      </c>
      <c r="I82" s="31"/>
      <c r="J82" s="31"/>
      <c r="K82" s="31">
        <f>H82/12</f>
        <v>50000</v>
      </c>
      <c r="L82" s="31">
        <v>50000</v>
      </c>
      <c r="M82" s="31">
        <v>50000</v>
      </c>
      <c r="N82" s="31">
        <v>50000</v>
      </c>
      <c r="O82" s="31">
        <v>50000</v>
      </c>
      <c r="P82" s="31">
        <v>50000</v>
      </c>
      <c r="Q82" s="31">
        <v>50000</v>
      </c>
      <c r="R82" s="31">
        <v>50000</v>
      </c>
      <c r="S82" s="31">
        <v>50000</v>
      </c>
      <c r="T82" s="31">
        <v>50000</v>
      </c>
      <c r="U82" s="31">
        <v>50000</v>
      </c>
      <c r="V82" s="31">
        <v>50000</v>
      </c>
      <c r="W82" s="32">
        <f t="shared" ref="W82:W116" si="17">SUM(K82:V82)</f>
        <v>600000</v>
      </c>
      <c r="X82" s="33">
        <f t="shared" si="16"/>
        <v>0</v>
      </c>
      <c r="Z82"/>
    </row>
    <row r="83" spans="1:26" s="5" customFormat="1" ht="15" x14ac:dyDescent="0.2">
      <c r="A83" s="34" t="s">
        <v>164</v>
      </c>
      <c r="B83" s="35"/>
      <c r="C83" s="35"/>
      <c r="D83" s="35"/>
      <c r="E83" s="48" t="s">
        <v>165</v>
      </c>
      <c r="F83" s="30">
        <v>60000</v>
      </c>
      <c r="G83" s="30"/>
      <c r="H83" s="31">
        <f t="shared" si="10"/>
        <v>60000</v>
      </c>
      <c r="I83" s="31"/>
      <c r="J83" s="31"/>
      <c r="K83" s="31">
        <v>5000</v>
      </c>
      <c r="L83" s="31">
        <v>5000</v>
      </c>
      <c r="M83" s="31">
        <v>5000</v>
      </c>
      <c r="N83" s="31">
        <v>5000</v>
      </c>
      <c r="O83" s="31">
        <v>5000</v>
      </c>
      <c r="P83" s="31">
        <v>5000</v>
      </c>
      <c r="Q83" s="31">
        <v>5000</v>
      </c>
      <c r="R83" s="31">
        <v>5000</v>
      </c>
      <c r="S83" s="31">
        <v>5000</v>
      </c>
      <c r="T83" s="31">
        <v>5000</v>
      </c>
      <c r="U83" s="31">
        <v>5000</v>
      </c>
      <c r="V83" s="31">
        <v>5000</v>
      </c>
      <c r="W83" s="32">
        <f t="shared" si="17"/>
        <v>60000</v>
      </c>
      <c r="X83" s="33">
        <f t="shared" si="16"/>
        <v>0</v>
      </c>
      <c r="Z83"/>
    </row>
    <row r="84" spans="1:26" s="5" customFormat="1" ht="15" x14ac:dyDescent="0.2">
      <c r="A84" s="34" t="s">
        <v>166</v>
      </c>
      <c r="B84" s="35"/>
      <c r="C84" s="35"/>
      <c r="D84" s="35"/>
      <c r="E84" s="48" t="s">
        <v>167</v>
      </c>
      <c r="F84" s="30">
        <v>50000</v>
      </c>
      <c r="G84" s="30"/>
      <c r="H84" s="31">
        <f t="shared" si="10"/>
        <v>50000</v>
      </c>
      <c r="I84" s="31"/>
      <c r="J84" s="31"/>
      <c r="K84" s="31">
        <v>4167</v>
      </c>
      <c r="L84" s="31">
        <v>4167</v>
      </c>
      <c r="M84" s="31">
        <v>4167</v>
      </c>
      <c r="N84" s="31">
        <v>4167</v>
      </c>
      <c r="O84" s="31">
        <v>4167</v>
      </c>
      <c r="P84" s="31">
        <v>4167</v>
      </c>
      <c r="Q84" s="31">
        <v>4167</v>
      </c>
      <c r="R84" s="31">
        <v>4167</v>
      </c>
      <c r="S84" s="31">
        <v>4167</v>
      </c>
      <c r="T84" s="31">
        <v>4167</v>
      </c>
      <c r="U84" s="31">
        <v>4167</v>
      </c>
      <c r="V84" s="31">
        <v>4163</v>
      </c>
      <c r="W84" s="32">
        <f t="shared" si="17"/>
        <v>50000</v>
      </c>
      <c r="X84" s="33">
        <f t="shared" si="16"/>
        <v>0</v>
      </c>
      <c r="Z84"/>
    </row>
    <row r="85" spans="1:26" s="5" customFormat="1" ht="15" x14ac:dyDescent="0.2">
      <c r="A85" s="34" t="s">
        <v>168</v>
      </c>
      <c r="B85" s="35">
        <v>6</v>
      </c>
      <c r="C85" s="35">
        <v>0</v>
      </c>
      <c r="D85" s="35">
        <v>0</v>
      </c>
      <c r="E85" s="48" t="s">
        <v>169</v>
      </c>
      <c r="F85" s="30">
        <v>415070524</v>
      </c>
      <c r="G85" s="30">
        <v>16915000</v>
      </c>
      <c r="H85" s="31">
        <f t="shared" si="10"/>
        <v>431985524</v>
      </c>
      <c r="I85" s="31"/>
      <c r="J85" s="31"/>
      <c r="K85" s="31">
        <v>35998793</v>
      </c>
      <c r="L85" s="31">
        <v>35998793</v>
      </c>
      <c r="M85" s="31">
        <v>35998793</v>
      </c>
      <c r="N85" s="31">
        <v>35998793</v>
      </c>
      <c r="O85" s="31">
        <v>35998793</v>
      </c>
      <c r="P85" s="31">
        <v>35998793</v>
      </c>
      <c r="Q85" s="31">
        <v>35998793</v>
      </c>
      <c r="R85" s="31">
        <v>35998793</v>
      </c>
      <c r="S85" s="31">
        <v>35998793</v>
      </c>
      <c r="T85" s="31">
        <v>35998793</v>
      </c>
      <c r="U85" s="31">
        <v>35998793</v>
      </c>
      <c r="V85" s="31">
        <v>35998801</v>
      </c>
      <c r="W85" s="32">
        <f t="shared" si="17"/>
        <v>431985524</v>
      </c>
      <c r="X85" s="33">
        <f t="shared" si="16"/>
        <v>0</v>
      </c>
      <c r="Z85"/>
    </row>
    <row r="86" spans="1:26" s="5" customFormat="1" ht="15" x14ac:dyDescent="0.2">
      <c r="A86" s="34" t="s">
        <v>170</v>
      </c>
      <c r="B86" s="35">
        <v>6</v>
      </c>
      <c r="C86" s="35">
        <v>0</v>
      </c>
      <c r="D86" s="35">
        <v>0</v>
      </c>
      <c r="E86" s="48" t="s">
        <v>171</v>
      </c>
      <c r="F86" s="30">
        <v>547071574</v>
      </c>
      <c r="G86" s="30">
        <f>-16915000-3200000-1235823</f>
        <v>-21350823</v>
      </c>
      <c r="H86" s="31">
        <f t="shared" si="10"/>
        <v>525720751</v>
      </c>
      <c r="I86" s="31"/>
      <c r="J86" s="31"/>
      <c r="K86" s="31">
        <v>43810062</v>
      </c>
      <c r="L86" s="31">
        <v>43810062</v>
      </c>
      <c r="M86" s="31">
        <v>43810062</v>
      </c>
      <c r="N86" s="31">
        <v>43810062</v>
      </c>
      <c r="O86" s="31">
        <v>43810062</v>
      </c>
      <c r="P86" s="31">
        <v>43810062</v>
      </c>
      <c r="Q86" s="31">
        <v>43810062</v>
      </c>
      <c r="R86" s="31">
        <v>43810062</v>
      </c>
      <c r="S86" s="31">
        <v>43810062</v>
      </c>
      <c r="T86" s="31">
        <v>43810062</v>
      </c>
      <c r="U86" s="31">
        <v>43810062</v>
      </c>
      <c r="V86" s="31">
        <v>43810069</v>
      </c>
      <c r="W86" s="32">
        <f t="shared" si="17"/>
        <v>525720751</v>
      </c>
      <c r="X86" s="33">
        <f t="shared" si="16"/>
        <v>0</v>
      </c>
      <c r="Z86"/>
    </row>
    <row r="87" spans="1:26" s="5" customFormat="1" ht="15" x14ac:dyDescent="0.2">
      <c r="A87" s="34" t="s">
        <v>172</v>
      </c>
      <c r="B87" s="35">
        <v>9</v>
      </c>
      <c r="C87" s="35">
        <v>0</v>
      </c>
      <c r="D87" s="35">
        <v>0</v>
      </c>
      <c r="E87" s="48" t="s">
        <v>173</v>
      </c>
      <c r="F87" s="30">
        <v>7000000</v>
      </c>
      <c r="G87" s="30">
        <v>3200000</v>
      </c>
      <c r="H87" s="31">
        <f t="shared" si="10"/>
        <v>10200000</v>
      </c>
      <c r="I87" s="31"/>
      <c r="J87" s="31"/>
      <c r="K87" s="31">
        <f>H87/12</f>
        <v>850000</v>
      </c>
      <c r="L87" s="31">
        <v>850000</v>
      </c>
      <c r="M87" s="31">
        <v>850000</v>
      </c>
      <c r="N87" s="31">
        <v>850000</v>
      </c>
      <c r="O87" s="31">
        <v>850000</v>
      </c>
      <c r="P87" s="31">
        <v>850000</v>
      </c>
      <c r="Q87" s="31">
        <v>850000</v>
      </c>
      <c r="R87" s="31">
        <v>850000</v>
      </c>
      <c r="S87" s="31">
        <v>850000</v>
      </c>
      <c r="T87" s="31">
        <v>850000</v>
      </c>
      <c r="U87" s="31">
        <v>850000</v>
      </c>
      <c r="V87" s="31">
        <v>850000</v>
      </c>
      <c r="W87" s="32">
        <f t="shared" si="17"/>
        <v>10200000</v>
      </c>
      <c r="X87" s="33">
        <f t="shared" si="16"/>
        <v>0</v>
      </c>
      <c r="Z87"/>
    </row>
    <row r="88" spans="1:26" s="5" customFormat="1" ht="15" x14ac:dyDescent="0.2">
      <c r="A88" s="34" t="s">
        <v>174</v>
      </c>
      <c r="B88" s="35">
        <v>9</v>
      </c>
      <c r="C88" s="35">
        <v>0</v>
      </c>
      <c r="D88" s="35">
        <v>0</v>
      </c>
      <c r="E88" s="48" t="s">
        <v>175</v>
      </c>
      <c r="F88" s="30">
        <v>12000000</v>
      </c>
      <c r="G88" s="30">
        <v>-4000000</v>
      </c>
      <c r="H88" s="31">
        <f t="shared" si="10"/>
        <v>8000000</v>
      </c>
      <c r="I88" s="31"/>
      <c r="J88" s="31"/>
      <c r="K88" s="31">
        <v>666666</v>
      </c>
      <c r="L88" s="31">
        <v>666666</v>
      </c>
      <c r="M88" s="31">
        <v>666666</v>
      </c>
      <c r="N88" s="31">
        <v>666666</v>
      </c>
      <c r="O88" s="31">
        <v>666666</v>
      </c>
      <c r="P88" s="31">
        <v>666666</v>
      </c>
      <c r="Q88" s="31">
        <v>666666</v>
      </c>
      <c r="R88" s="31">
        <v>666666</v>
      </c>
      <c r="S88" s="31">
        <v>666666</v>
      </c>
      <c r="T88" s="31">
        <v>666666</v>
      </c>
      <c r="U88" s="31">
        <v>666666</v>
      </c>
      <c r="V88" s="31">
        <v>666674</v>
      </c>
      <c r="W88" s="32">
        <f t="shared" si="17"/>
        <v>8000000</v>
      </c>
      <c r="X88" s="33">
        <f t="shared" si="16"/>
        <v>0</v>
      </c>
      <c r="Z88"/>
    </row>
    <row r="89" spans="1:26" s="5" customFormat="1" ht="15" x14ac:dyDescent="0.2">
      <c r="A89" s="34" t="s">
        <v>176</v>
      </c>
      <c r="B89" s="35"/>
      <c r="C89" s="35"/>
      <c r="D89" s="35"/>
      <c r="E89" s="48" t="s">
        <v>177</v>
      </c>
      <c r="F89" s="30">
        <v>520000</v>
      </c>
      <c r="G89" s="30">
        <v>-470000</v>
      </c>
      <c r="H89" s="31">
        <f t="shared" si="10"/>
        <v>50000</v>
      </c>
      <c r="I89" s="31"/>
      <c r="J89" s="31"/>
      <c r="K89" s="31">
        <v>4166</v>
      </c>
      <c r="L89" s="31">
        <v>4166</v>
      </c>
      <c r="M89" s="31">
        <v>4166</v>
      </c>
      <c r="N89" s="31">
        <v>4166</v>
      </c>
      <c r="O89" s="31">
        <v>4166</v>
      </c>
      <c r="P89" s="31">
        <v>4166</v>
      </c>
      <c r="Q89" s="31">
        <v>4166</v>
      </c>
      <c r="R89" s="31">
        <v>4166</v>
      </c>
      <c r="S89" s="31">
        <v>4166</v>
      </c>
      <c r="T89" s="31">
        <v>4166</v>
      </c>
      <c r="U89" s="31">
        <v>4166</v>
      </c>
      <c r="V89" s="31">
        <v>4174</v>
      </c>
      <c r="W89" s="32">
        <f t="shared" si="17"/>
        <v>50000</v>
      </c>
      <c r="X89" s="33">
        <f t="shared" si="16"/>
        <v>0</v>
      </c>
      <c r="Z89"/>
    </row>
    <row r="90" spans="1:26" s="5" customFormat="1" ht="15" x14ac:dyDescent="0.2">
      <c r="A90" s="34" t="s">
        <v>178</v>
      </c>
      <c r="B90" s="35"/>
      <c r="C90" s="35"/>
      <c r="D90" s="35"/>
      <c r="E90" s="48" t="s">
        <v>179</v>
      </c>
      <c r="F90" s="30">
        <v>70000</v>
      </c>
      <c r="G90" s="30"/>
      <c r="H90" s="31">
        <f t="shared" si="10"/>
        <v>70000</v>
      </c>
      <c r="I90" s="31"/>
      <c r="J90" s="31"/>
      <c r="K90" s="31">
        <v>5834</v>
      </c>
      <c r="L90" s="31">
        <v>5834</v>
      </c>
      <c r="M90" s="31">
        <v>5834</v>
      </c>
      <c r="N90" s="31">
        <v>5834</v>
      </c>
      <c r="O90" s="31">
        <v>5834</v>
      </c>
      <c r="P90" s="31">
        <v>5834</v>
      </c>
      <c r="Q90" s="31">
        <v>5834</v>
      </c>
      <c r="R90" s="31">
        <v>5834</v>
      </c>
      <c r="S90" s="31">
        <v>5834</v>
      </c>
      <c r="T90" s="31">
        <v>5834</v>
      </c>
      <c r="U90" s="31">
        <v>5834</v>
      </c>
      <c r="V90" s="31">
        <v>5826</v>
      </c>
      <c r="W90" s="32">
        <f t="shared" si="17"/>
        <v>70000</v>
      </c>
      <c r="X90" s="33">
        <f t="shared" si="16"/>
        <v>0</v>
      </c>
      <c r="Z90"/>
    </row>
    <row r="91" spans="1:26" s="5" customFormat="1" ht="15" x14ac:dyDescent="0.2">
      <c r="A91" s="34" t="s">
        <v>180</v>
      </c>
      <c r="B91" s="35"/>
      <c r="C91" s="35"/>
      <c r="D91" s="35"/>
      <c r="E91" s="48" t="s">
        <v>181</v>
      </c>
      <c r="F91" s="30">
        <v>2000000</v>
      </c>
      <c r="G91" s="30">
        <v>-500000</v>
      </c>
      <c r="H91" s="31">
        <f t="shared" si="10"/>
        <v>1500000</v>
      </c>
      <c r="I91" s="31"/>
      <c r="J91" s="31"/>
      <c r="K91" s="31">
        <f>H91/12</f>
        <v>125000</v>
      </c>
      <c r="L91" s="31">
        <v>125000</v>
      </c>
      <c r="M91" s="31">
        <v>125000</v>
      </c>
      <c r="N91" s="31">
        <v>125000</v>
      </c>
      <c r="O91" s="31">
        <v>125000</v>
      </c>
      <c r="P91" s="31">
        <v>125000</v>
      </c>
      <c r="Q91" s="31">
        <v>125000</v>
      </c>
      <c r="R91" s="31">
        <v>125000</v>
      </c>
      <c r="S91" s="31">
        <v>125000</v>
      </c>
      <c r="T91" s="31">
        <v>125000</v>
      </c>
      <c r="U91" s="31">
        <v>125000</v>
      </c>
      <c r="V91" s="31">
        <v>125000</v>
      </c>
      <c r="W91" s="32">
        <f t="shared" si="17"/>
        <v>1500000</v>
      </c>
      <c r="X91" s="33">
        <f t="shared" si="16"/>
        <v>0</v>
      </c>
      <c r="Z91"/>
    </row>
    <row r="92" spans="1:26" s="5" customFormat="1" ht="15" x14ac:dyDescent="0.2">
      <c r="A92" s="34" t="s">
        <v>182</v>
      </c>
      <c r="B92" s="35">
        <v>9</v>
      </c>
      <c r="C92" s="35">
        <v>0</v>
      </c>
      <c r="D92" s="35">
        <v>0</v>
      </c>
      <c r="E92" s="48" t="s">
        <v>183</v>
      </c>
      <c r="F92" s="30">
        <v>3000000</v>
      </c>
      <c r="G92" s="30">
        <v>-500000</v>
      </c>
      <c r="H92" s="31">
        <f t="shared" si="10"/>
        <v>2500000</v>
      </c>
      <c r="I92" s="31"/>
      <c r="J92" s="31"/>
      <c r="K92" s="31">
        <v>208333</v>
      </c>
      <c r="L92" s="31">
        <v>208333</v>
      </c>
      <c r="M92" s="31">
        <v>208333</v>
      </c>
      <c r="N92" s="31">
        <v>208333</v>
      </c>
      <c r="O92" s="31">
        <v>208333</v>
      </c>
      <c r="P92" s="31">
        <v>208333</v>
      </c>
      <c r="Q92" s="31">
        <v>208333</v>
      </c>
      <c r="R92" s="31">
        <v>208333</v>
      </c>
      <c r="S92" s="31">
        <v>208333</v>
      </c>
      <c r="T92" s="31">
        <v>208333</v>
      </c>
      <c r="U92" s="31">
        <v>208333</v>
      </c>
      <c r="V92" s="31">
        <v>208337</v>
      </c>
      <c r="W92" s="32">
        <f t="shared" si="17"/>
        <v>2500000</v>
      </c>
      <c r="X92" s="33">
        <f t="shared" si="16"/>
        <v>0</v>
      </c>
      <c r="Z92"/>
    </row>
    <row r="93" spans="1:26" s="5" customFormat="1" ht="15" x14ac:dyDescent="0.2">
      <c r="A93" s="34" t="s">
        <v>184</v>
      </c>
      <c r="B93" s="35">
        <v>9</v>
      </c>
      <c r="C93" s="35">
        <v>0</v>
      </c>
      <c r="D93" s="35">
        <v>0</v>
      </c>
      <c r="E93" s="48" t="s">
        <v>185</v>
      </c>
      <c r="F93" s="30">
        <v>1000000</v>
      </c>
      <c r="G93" s="30">
        <v>6000000</v>
      </c>
      <c r="H93" s="31">
        <f t="shared" si="10"/>
        <v>7000000</v>
      </c>
      <c r="I93" s="31"/>
      <c r="J93" s="31"/>
      <c r="K93" s="31">
        <v>583333</v>
      </c>
      <c r="L93" s="31">
        <v>583333</v>
      </c>
      <c r="M93" s="31">
        <v>583333</v>
      </c>
      <c r="N93" s="31">
        <v>583333</v>
      </c>
      <c r="O93" s="31">
        <v>583333</v>
      </c>
      <c r="P93" s="31">
        <v>583333</v>
      </c>
      <c r="Q93" s="31">
        <v>583333</v>
      </c>
      <c r="R93" s="31">
        <v>583333</v>
      </c>
      <c r="S93" s="31">
        <v>583333</v>
      </c>
      <c r="T93" s="31">
        <v>583333</v>
      </c>
      <c r="U93" s="31">
        <v>583333</v>
      </c>
      <c r="V93" s="31">
        <v>583337</v>
      </c>
      <c r="W93" s="32">
        <f t="shared" si="17"/>
        <v>7000000</v>
      </c>
      <c r="X93" s="33">
        <f t="shared" si="16"/>
        <v>0</v>
      </c>
      <c r="Z93"/>
    </row>
    <row r="94" spans="1:26" s="5" customFormat="1" ht="15.75" x14ac:dyDescent="0.25">
      <c r="A94" s="34" t="s">
        <v>186</v>
      </c>
      <c r="B94" s="35"/>
      <c r="C94" s="35"/>
      <c r="D94" s="35"/>
      <c r="E94" s="48" t="s">
        <v>187</v>
      </c>
      <c r="F94" s="30">
        <v>1000000</v>
      </c>
      <c r="G94" s="30">
        <v>1500000</v>
      </c>
      <c r="H94" s="31">
        <f t="shared" si="10"/>
        <v>2500000</v>
      </c>
      <c r="I94" s="23">
        <f>I95</f>
        <v>0</v>
      </c>
      <c r="J94" s="23">
        <f>J95</f>
        <v>0</v>
      </c>
      <c r="K94" s="31">
        <v>208333</v>
      </c>
      <c r="L94" s="31">
        <v>208333</v>
      </c>
      <c r="M94" s="31">
        <v>208333</v>
      </c>
      <c r="N94" s="31">
        <v>208333</v>
      </c>
      <c r="O94" s="31">
        <v>208333</v>
      </c>
      <c r="P94" s="31">
        <v>208333</v>
      </c>
      <c r="Q94" s="31">
        <v>208333</v>
      </c>
      <c r="R94" s="31">
        <v>208333</v>
      </c>
      <c r="S94" s="31">
        <v>208333</v>
      </c>
      <c r="T94" s="31">
        <v>208333</v>
      </c>
      <c r="U94" s="31">
        <v>208333</v>
      </c>
      <c r="V94" s="31">
        <v>208337</v>
      </c>
      <c r="W94" s="32">
        <f t="shared" si="17"/>
        <v>2500000</v>
      </c>
      <c r="X94" s="33">
        <f t="shared" si="16"/>
        <v>0</v>
      </c>
      <c r="Z94"/>
    </row>
    <row r="95" spans="1:26" s="5" customFormat="1" ht="15" x14ac:dyDescent="0.2">
      <c r="A95" s="34" t="s">
        <v>188</v>
      </c>
      <c r="B95" s="35"/>
      <c r="C95" s="35"/>
      <c r="D95" s="35"/>
      <c r="E95" s="48" t="s">
        <v>189</v>
      </c>
      <c r="F95" s="30">
        <v>100000</v>
      </c>
      <c r="G95" s="30"/>
      <c r="H95" s="31">
        <f t="shared" si="10"/>
        <v>100000</v>
      </c>
      <c r="I95" s="31"/>
      <c r="J95" s="31"/>
      <c r="K95" s="49">
        <v>8334</v>
      </c>
      <c r="L95" s="49">
        <v>8334</v>
      </c>
      <c r="M95" s="49">
        <v>8334</v>
      </c>
      <c r="N95" s="49">
        <v>8334</v>
      </c>
      <c r="O95" s="49">
        <v>8334</v>
      </c>
      <c r="P95" s="49">
        <v>8334</v>
      </c>
      <c r="Q95" s="49">
        <v>8334</v>
      </c>
      <c r="R95" s="49">
        <v>8334</v>
      </c>
      <c r="S95" s="49">
        <v>8334</v>
      </c>
      <c r="T95" s="49">
        <v>8334</v>
      </c>
      <c r="U95" s="49">
        <v>8334</v>
      </c>
      <c r="V95" s="49">
        <v>8326</v>
      </c>
      <c r="W95" s="32">
        <f t="shared" si="17"/>
        <v>100000</v>
      </c>
      <c r="X95" s="33">
        <f t="shared" si="16"/>
        <v>0</v>
      </c>
      <c r="Z95"/>
    </row>
    <row r="96" spans="1:26" s="5" customFormat="1" ht="15.75" x14ac:dyDescent="0.25">
      <c r="A96" s="34" t="s">
        <v>190</v>
      </c>
      <c r="B96" s="35">
        <v>9</v>
      </c>
      <c r="C96" s="35">
        <v>0</v>
      </c>
      <c r="D96" s="35">
        <v>0</v>
      </c>
      <c r="E96" s="48" t="s">
        <v>191</v>
      </c>
      <c r="F96" s="30">
        <v>3603865</v>
      </c>
      <c r="G96" s="30">
        <v>11000000</v>
      </c>
      <c r="H96" s="31">
        <f t="shared" si="10"/>
        <v>14603865</v>
      </c>
      <c r="I96" s="23" t="e">
        <f ca="1">SUM(I97:I123)</f>
        <v>#REF!</v>
      </c>
      <c r="J96" s="23" t="e">
        <f ca="1">SUM(J97:J123)</f>
        <v>#REF!</v>
      </c>
      <c r="K96" s="49">
        <v>1216988</v>
      </c>
      <c r="L96" s="49">
        <v>1216988</v>
      </c>
      <c r="M96" s="49">
        <v>1216988</v>
      </c>
      <c r="N96" s="49">
        <v>1216988</v>
      </c>
      <c r="O96" s="49">
        <v>1216988</v>
      </c>
      <c r="P96" s="49">
        <v>1216988</v>
      </c>
      <c r="Q96" s="49">
        <v>1216988</v>
      </c>
      <c r="R96" s="49">
        <v>1216988</v>
      </c>
      <c r="S96" s="49">
        <v>1216988</v>
      </c>
      <c r="T96" s="49">
        <v>1216988</v>
      </c>
      <c r="U96" s="49">
        <v>1216988</v>
      </c>
      <c r="V96" s="49">
        <v>1216997</v>
      </c>
      <c r="W96" s="32">
        <f t="shared" si="17"/>
        <v>14603865</v>
      </c>
      <c r="X96" s="33">
        <f t="shared" si="16"/>
        <v>0</v>
      </c>
      <c r="Z96"/>
    </row>
    <row r="97" spans="1:26" s="5" customFormat="1" ht="15" x14ac:dyDescent="0.2">
      <c r="A97" s="34" t="s">
        <v>192</v>
      </c>
      <c r="B97" s="35"/>
      <c r="C97" s="35"/>
      <c r="D97" s="35"/>
      <c r="E97" s="48" t="s">
        <v>193</v>
      </c>
      <c r="F97" s="30">
        <v>2500000</v>
      </c>
      <c r="G97" s="30">
        <v>8900000</v>
      </c>
      <c r="H97" s="31">
        <f t="shared" si="10"/>
        <v>11400000</v>
      </c>
      <c r="I97" s="31"/>
      <c r="J97" s="31"/>
      <c r="K97" s="31">
        <f>H97/12</f>
        <v>950000</v>
      </c>
      <c r="L97" s="31">
        <v>950000</v>
      </c>
      <c r="M97" s="31">
        <v>950000</v>
      </c>
      <c r="N97" s="31">
        <v>950000</v>
      </c>
      <c r="O97" s="31">
        <v>950000</v>
      </c>
      <c r="P97" s="31">
        <v>950000</v>
      </c>
      <c r="Q97" s="31">
        <v>950000</v>
      </c>
      <c r="R97" s="31">
        <v>950000</v>
      </c>
      <c r="S97" s="31">
        <v>950000</v>
      </c>
      <c r="T97" s="31">
        <v>950000</v>
      </c>
      <c r="U97" s="31">
        <v>950000</v>
      </c>
      <c r="V97" s="31">
        <v>950000</v>
      </c>
      <c r="W97" s="32">
        <f t="shared" si="17"/>
        <v>11400000</v>
      </c>
      <c r="X97" s="33">
        <f t="shared" si="16"/>
        <v>0</v>
      </c>
      <c r="Z97"/>
    </row>
    <row r="98" spans="1:26" s="5" customFormat="1" ht="15" x14ac:dyDescent="0.2">
      <c r="A98" s="34" t="s">
        <v>194</v>
      </c>
      <c r="B98" s="35"/>
      <c r="C98" s="35"/>
      <c r="D98" s="35"/>
      <c r="E98" s="48" t="s">
        <v>195</v>
      </c>
      <c r="F98" s="30">
        <v>2720000</v>
      </c>
      <c r="G98" s="30">
        <v>-2000000</v>
      </c>
      <c r="H98" s="31">
        <f t="shared" si="10"/>
        <v>720000</v>
      </c>
      <c r="I98" s="31"/>
      <c r="J98" s="31"/>
      <c r="K98" s="31">
        <f>H98/12</f>
        <v>60000</v>
      </c>
      <c r="L98" s="31">
        <v>60000</v>
      </c>
      <c r="M98" s="31">
        <v>60000</v>
      </c>
      <c r="N98" s="31">
        <v>60000</v>
      </c>
      <c r="O98" s="31">
        <v>60000</v>
      </c>
      <c r="P98" s="31">
        <v>60000</v>
      </c>
      <c r="Q98" s="31">
        <v>60000</v>
      </c>
      <c r="R98" s="31">
        <v>60000</v>
      </c>
      <c r="S98" s="31">
        <v>60000</v>
      </c>
      <c r="T98" s="31">
        <v>60000</v>
      </c>
      <c r="U98" s="31">
        <v>60000</v>
      </c>
      <c r="V98" s="31">
        <v>60000</v>
      </c>
      <c r="W98" s="32">
        <f t="shared" si="17"/>
        <v>720000</v>
      </c>
      <c r="X98" s="33">
        <f t="shared" si="16"/>
        <v>0</v>
      </c>
      <c r="Z98"/>
    </row>
    <row r="99" spans="1:26" s="5" customFormat="1" ht="15.75" x14ac:dyDescent="0.25">
      <c r="A99" s="20">
        <v>4</v>
      </c>
      <c r="B99" s="21"/>
      <c r="C99" s="21"/>
      <c r="D99" s="39"/>
      <c r="E99" s="22" t="s">
        <v>196</v>
      </c>
      <c r="F99" s="23">
        <f>+F100</f>
        <v>1200000</v>
      </c>
      <c r="G99" s="23">
        <f>G100</f>
        <v>30000</v>
      </c>
      <c r="H99" s="23">
        <f>H100</f>
        <v>1230000</v>
      </c>
      <c r="I99" s="31"/>
      <c r="J99" s="31"/>
      <c r="K99" s="23">
        <f t="shared" ref="K99:W99" si="18">K100</f>
        <v>0</v>
      </c>
      <c r="L99" s="23">
        <f t="shared" si="18"/>
        <v>0</v>
      </c>
      <c r="M99" s="23">
        <f t="shared" si="18"/>
        <v>1230000</v>
      </c>
      <c r="N99" s="23">
        <f t="shared" si="18"/>
        <v>0</v>
      </c>
      <c r="O99" s="23">
        <f t="shared" si="18"/>
        <v>0</v>
      </c>
      <c r="P99" s="23">
        <f t="shared" si="18"/>
        <v>0</v>
      </c>
      <c r="Q99" s="23">
        <f t="shared" si="18"/>
        <v>0</v>
      </c>
      <c r="R99" s="23">
        <f t="shared" si="18"/>
        <v>0</v>
      </c>
      <c r="S99" s="23">
        <f t="shared" si="18"/>
        <v>0</v>
      </c>
      <c r="T99" s="23">
        <f t="shared" si="18"/>
        <v>0</v>
      </c>
      <c r="U99" s="23">
        <f t="shared" si="18"/>
        <v>0</v>
      </c>
      <c r="V99" s="23">
        <f t="shared" si="18"/>
        <v>0</v>
      </c>
      <c r="W99" s="23">
        <f t="shared" si="18"/>
        <v>1230000</v>
      </c>
      <c r="X99" s="23">
        <f>X100</f>
        <v>0</v>
      </c>
      <c r="Z99"/>
    </row>
    <row r="100" spans="1:26" s="5" customFormat="1" ht="15" x14ac:dyDescent="0.2">
      <c r="A100" s="34" t="s">
        <v>197</v>
      </c>
      <c r="B100" s="35">
        <v>4</v>
      </c>
      <c r="C100" s="35"/>
      <c r="D100" s="35"/>
      <c r="E100" s="48" t="s">
        <v>198</v>
      </c>
      <c r="F100" s="30">
        <v>1200000</v>
      </c>
      <c r="G100" s="30">
        <v>30000</v>
      </c>
      <c r="H100" s="31">
        <f t="shared" si="10"/>
        <v>1230000</v>
      </c>
      <c r="I100" s="31"/>
      <c r="J100" s="31"/>
      <c r="K100" s="31">
        <v>0</v>
      </c>
      <c r="L100" s="31">
        <v>0</v>
      </c>
      <c r="M100" s="31">
        <v>1230000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2">
        <f t="shared" si="17"/>
        <v>1230000</v>
      </c>
      <c r="X100" s="33">
        <f>+H100-W100</f>
        <v>0</v>
      </c>
      <c r="Z100"/>
    </row>
    <row r="101" spans="1:26" s="5" customFormat="1" ht="15.75" x14ac:dyDescent="0.25">
      <c r="A101" s="20">
        <v>6</v>
      </c>
      <c r="B101" s="21"/>
      <c r="C101" s="21"/>
      <c r="D101" s="39"/>
      <c r="E101" s="22" t="s">
        <v>199</v>
      </c>
      <c r="F101" s="23">
        <f>SUM(F102:F116)</f>
        <v>278000000</v>
      </c>
      <c r="G101" s="23">
        <f>SUM(G102:G116)</f>
        <v>18122215</v>
      </c>
      <c r="H101" s="23">
        <f>SUM(H102:H116)</f>
        <v>296122215</v>
      </c>
      <c r="I101" s="31"/>
      <c r="J101" s="31"/>
      <c r="K101" s="23">
        <f t="shared" ref="K101:X101" si="19">SUM(K102:K116)</f>
        <v>24676846</v>
      </c>
      <c r="L101" s="23">
        <f t="shared" si="19"/>
        <v>24676846</v>
      </c>
      <c r="M101" s="23">
        <f t="shared" si="19"/>
        <v>24676846</v>
      </c>
      <c r="N101" s="23">
        <f t="shared" si="19"/>
        <v>24676846</v>
      </c>
      <c r="O101" s="23">
        <f t="shared" si="19"/>
        <v>24676846</v>
      </c>
      <c r="P101" s="23">
        <f t="shared" si="19"/>
        <v>24676846</v>
      </c>
      <c r="Q101" s="23">
        <f t="shared" si="19"/>
        <v>24676846</v>
      </c>
      <c r="R101" s="23">
        <f t="shared" si="19"/>
        <v>24676846</v>
      </c>
      <c r="S101" s="23">
        <f t="shared" si="19"/>
        <v>24676846</v>
      </c>
      <c r="T101" s="23">
        <f t="shared" si="19"/>
        <v>24676846</v>
      </c>
      <c r="U101" s="23">
        <f t="shared" si="19"/>
        <v>24676846</v>
      </c>
      <c r="V101" s="23">
        <f t="shared" si="19"/>
        <v>24676909</v>
      </c>
      <c r="W101" s="23">
        <f>SUM(W102:W116)</f>
        <v>296122215</v>
      </c>
      <c r="X101" s="23">
        <f t="shared" si="19"/>
        <v>0</v>
      </c>
      <c r="Z101"/>
    </row>
    <row r="102" spans="1:26" s="5" customFormat="1" ht="15" x14ac:dyDescent="0.2">
      <c r="A102" s="34" t="s">
        <v>200</v>
      </c>
      <c r="B102" s="35">
        <v>1</v>
      </c>
      <c r="C102" s="35">
        <v>0</v>
      </c>
      <c r="D102" s="35">
        <v>0</v>
      </c>
      <c r="E102" s="48" t="s">
        <v>201</v>
      </c>
      <c r="F102" s="30">
        <v>1000000</v>
      </c>
      <c r="G102" s="30">
        <v>2000000</v>
      </c>
      <c r="H102" s="31">
        <f t="shared" si="10"/>
        <v>3000000</v>
      </c>
      <c r="I102" s="31"/>
      <c r="J102" s="31"/>
      <c r="K102" s="31">
        <f>H102/12</f>
        <v>250000</v>
      </c>
      <c r="L102" s="31">
        <v>250000</v>
      </c>
      <c r="M102" s="31">
        <v>250000</v>
      </c>
      <c r="N102" s="31">
        <v>250000</v>
      </c>
      <c r="O102" s="31">
        <v>250000</v>
      </c>
      <c r="P102" s="31">
        <v>250000</v>
      </c>
      <c r="Q102" s="31">
        <v>250000</v>
      </c>
      <c r="R102" s="31">
        <v>250000</v>
      </c>
      <c r="S102" s="31">
        <v>250000</v>
      </c>
      <c r="T102" s="31">
        <v>250000</v>
      </c>
      <c r="U102" s="31">
        <v>250000</v>
      </c>
      <c r="V102" s="31">
        <v>250000</v>
      </c>
      <c r="W102" s="32">
        <f t="shared" si="17"/>
        <v>3000000</v>
      </c>
      <c r="X102" s="33">
        <f t="shared" ref="X102:X116" si="20">+H102-W102</f>
        <v>0</v>
      </c>
      <c r="Z102"/>
    </row>
    <row r="103" spans="1:26" s="5" customFormat="1" ht="15" x14ac:dyDescent="0.2">
      <c r="A103" s="34" t="s">
        <v>202</v>
      </c>
      <c r="B103" s="35">
        <v>1</v>
      </c>
      <c r="C103" s="35">
        <v>0</v>
      </c>
      <c r="D103" s="35">
        <v>0</v>
      </c>
      <c r="E103" s="48" t="s">
        <v>203</v>
      </c>
      <c r="F103" s="30">
        <v>1500000</v>
      </c>
      <c r="G103" s="30">
        <v>5800000</v>
      </c>
      <c r="H103" s="31">
        <f t="shared" si="10"/>
        <v>7300000</v>
      </c>
      <c r="I103" s="31"/>
      <c r="J103" s="31"/>
      <c r="K103" s="31">
        <v>608333</v>
      </c>
      <c r="L103" s="31">
        <v>608333</v>
      </c>
      <c r="M103" s="31">
        <v>608333</v>
      </c>
      <c r="N103" s="31">
        <v>608333</v>
      </c>
      <c r="O103" s="31">
        <v>608333</v>
      </c>
      <c r="P103" s="31">
        <v>608333</v>
      </c>
      <c r="Q103" s="31">
        <v>608333</v>
      </c>
      <c r="R103" s="31">
        <v>608333</v>
      </c>
      <c r="S103" s="31">
        <v>608333</v>
      </c>
      <c r="T103" s="31">
        <v>608333</v>
      </c>
      <c r="U103" s="31">
        <v>608333</v>
      </c>
      <c r="V103" s="31">
        <v>608337</v>
      </c>
      <c r="W103" s="32">
        <f t="shared" si="17"/>
        <v>7300000</v>
      </c>
      <c r="X103" s="33">
        <f t="shared" si="20"/>
        <v>0</v>
      </c>
      <c r="Z103"/>
    </row>
    <row r="104" spans="1:26" s="5" customFormat="1" ht="15" x14ac:dyDescent="0.2">
      <c r="A104" s="34" t="s">
        <v>204</v>
      </c>
      <c r="B104" s="35"/>
      <c r="C104" s="35"/>
      <c r="D104" s="35"/>
      <c r="E104" s="48" t="s">
        <v>205</v>
      </c>
      <c r="F104" s="30">
        <v>1000000</v>
      </c>
      <c r="G104" s="30">
        <v>1500000</v>
      </c>
      <c r="H104" s="31">
        <f t="shared" si="10"/>
        <v>2500000</v>
      </c>
      <c r="I104" s="31"/>
      <c r="J104" s="31"/>
      <c r="K104" s="31">
        <v>208333</v>
      </c>
      <c r="L104" s="31">
        <v>208333</v>
      </c>
      <c r="M104" s="31">
        <v>208333</v>
      </c>
      <c r="N104" s="31">
        <v>208333</v>
      </c>
      <c r="O104" s="31">
        <v>208333</v>
      </c>
      <c r="P104" s="31">
        <v>208333</v>
      </c>
      <c r="Q104" s="31">
        <v>208333</v>
      </c>
      <c r="R104" s="31">
        <v>208333</v>
      </c>
      <c r="S104" s="31">
        <v>208333</v>
      </c>
      <c r="T104" s="31">
        <v>208333</v>
      </c>
      <c r="U104" s="31">
        <v>208333</v>
      </c>
      <c r="V104" s="31">
        <v>208337</v>
      </c>
      <c r="W104" s="32">
        <f t="shared" si="17"/>
        <v>2500000</v>
      </c>
      <c r="X104" s="33">
        <f t="shared" si="20"/>
        <v>0</v>
      </c>
      <c r="Z104"/>
    </row>
    <row r="105" spans="1:26" s="5" customFormat="1" ht="15" x14ac:dyDescent="0.2">
      <c r="A105" s="34" t="s">
        <v>206</v>
      </c>
      <c r="B105" s="35"/>
      <c r="C105" s="35"/>
      <c r="D105" s="35"/>
      <c r="E105" s="48" t="s">
        <v>207</v>
      </c>
      <c r="F105" s="30">
        <v>1500000</v>
      </c>
      <c r="G105" s="30">
        <v>-1400000</v>
      </c>
      <c r="H105" s="31">
        <f t="shared" si="10"/>
        <v>100000</v>
      </c>
      <c r="I105" s="31"/>
      <c r="J105" s="31"/>
      <c r="K105" s="31">
        <v>8333</v>
      </c>
      <c r="L105" s="31">
        <v>8333</v>
      </c>
      <c r="M105" s="31">
        <v>8333</v>
      </c>
      <c r="N105" s="31">
        <v>8333</v>
      </c>
      <c r="O105" s="31">
        <v>8333</v>
      </c>
      <c r="P105" s="31">
        <v>8333</v>
      </c>
      <c r="Q105" s="31">
        <v>8333</v>
      </c>
      <c r="R105" s="31">
        <v>8333</v>
      </c>
      <c r="S105" s="31">
        <v>8333</v>
      </c>
      <c r="T105" s="31">
        <v>8333</v>
      </c>
      <c r="U105" s="31">
        <v>8333</v>
      </c>
      <c r="V105" s="31">
        <v>8337</v>
      </c>
      <c r="W105" s="32">
        <f t="shared" si="17"/>
        <v>100000</v>
      </c>
      <c r="X105" s="33">
        <f t="shared" si="20"/>
        <v>0</v>
      </c>
      <c r="Z105"/>
    </row>
    <row r="106" spans="1:26" s="5" customFormat="1" ht="15" x14ac:dyDescent="0.2">
      <c r="A106" s="34" t="s">
        <v>208</v>
      </c>
      <c r="B106" s="35"/>
      <c r="C106" s="35"/>
      <c r="D106" s="35"/>
      <c r="E106" s="48" t="s">
        <v>209</v>
      </c>
      <c r="F106" s="30">
        <v>200000</v>
      </c>
      <c r="G106" s="30">
        <v>-150000</v>
      </c>
      <c r="H106" s="31">
        <f t="shared" si="10"/>
        <v>50000</v>
      </c>
      <c r="I106" s="31"/>
      <c r="J106" s="31"/>
      <c r="K106" s="31">
        <v>4166</v>
      </c>
      <c r="L106" s="31">
        <v>4166</v>
      </c>
      <c r="M106" s="31">
        <v>4166</v>
      </c>
      <c r="N106" s="31">
        <v>4166</v>
      </c>
      <c r="O106" s="31">
        <v>4166</v>
      </c>
      <c r="P106" s="31">
        <v>4166</v>
      </c>
      <c r="Q106" s="31">
        <v>4166</v>
      </c>
      <c r="R106" s="31">
        <v>4166</v>
      </c>
      <c r="S106" s="31">
        <v>4166</v>
      </c>
      <c r="T106" s="31">
        <v>4166</v>
      </c>
      <c r="U106" s="31">
        <v>4166</v>
      </c>
      <c r="V106" s="31">
        <v>4174</v>
      </c>
      <c r="W106" s="32">
        <f t="shared" si="17"/>
        <v>50000</v>
      </c>
      <c r="X106" s="33">
        <f>+H106-W106</f>
        <v>0</v>
      </c>
      <c r="Z106"/>
    </row>
    <row r="107" spans="1:26" s="5" customFormat="1" ht="15" x14ac:dyDescent="0.2">
      <c r="A107" s="34" t="s">
        <v>210</v>
      </c>
      <c r="B107" s="35"/>
      <c r="C107" s="35"/>
      <c r="D107" s="35"/>
      <c r="E107" s="48" t="s">
        <v>211</v>
      </c>
      <c r="F107" s="30">
        <v>500000</v>
      </c>
      <c r="G107" s="30">
        <v>-450000</v>
      </c>
      <c r="H107" s="31">
        <f t="shared" si="10"/>
        <v>50000</v>
      </c>
      <c r="I107" s="31"/>
      <c r="J107" s="31"/>
      <c r="K107" s="31">
        <v>4166</v>
      </c>
      <c r="L107" s="31">
        <v>4166</v>
      </c>
      <c r="M107" s="31">
        <v>4166</v>
      </c>
      <c r="N107" s="31">
        <v>4166</v>
      </c>
      <c r="O107" s="31">
        <v>4166</v>
      </c>
      <c r="P107" s="31">
        <v>4166</v>
      </c>
      <c r="Q107" s="31">
        <v>4166</v>
      </c>
      <c r="R107" s="31">
        <v>4166</v>
      </c>
      <c r="S107" s="31">
        <v>4166</v>
      </c>
      <c r="T107" s="31">
        <v>4166</v>
      </c>
      <c r="U107" s="31">
        <v>4166</v>
      </c>
      <c r="V107" s="31">
        <v>4174</v>
      </c>
      <c r="W107" s="32">
        <f t="shared" si="17"/>
        <v>50000</v>
      </c>
      <c r="X107" s="33">
        <f t="shared" si="20"/>
        <v>0</v>
      </c>
      <c r="Z107"/>
    </row>
    <row r="108" spans="1:26" s="5" customFormat="1" ht="15" x14ac:dyDescent="0.2">
      <c r="A108" s="34" t="s">
        <v>212</v>
      </c>
      <c r="B108" s="35">
        <v>1</v>
      </c>
      <c r="C108" s="35">
        <v>0</v>
      </c>
      <c r="D108" s="35">
        <v>0</v>
      </c>
      <c r="E108" s="48" t="s">
        <v>213</v>
      </c>
      <c r="F108" s="30">
        <v>132000000</v>
      </c>
      <c r="G108" s="30">
        <f>-35005555+3852000</f>
        <v>-31153555</v>
      </c>
      <c r="H108" s="31">
        <f t="shared" si="10"/>
        <v>100846445</v>
      </c>
      <c r="I108" s="31"/>
      <c r="J108" s="31"/>
      <c r="K108" s="31">
        <v>8403870</v>
      </c>
      <c r="L108" s="31">
        <v>8403870</v>
      </c>
      <c r="M108" s="31">
        <v>8403870</v>
      </c>
      <c r="N108" s="31">
        <v>8403870</v>
      </c>
      <c r="O108" s="31">
        <v>8403870</v>
      </c>
      <c r="P108" s="31">
        <v>8403870</v>
      </c>
      <c r="Q108" s="31">
        <v>8403870</v>
      </c>
      <c r="R108" s="31">
        <v>8403870</v>
      </c>
      <c r="S108" s="31">
        <v>8403870</v>
      </c>
      <c r="T108" s="31">
        <v>8403870</v>
      </c>
      <c r="U108" s="31">
        <v>8403870</v>
      </c>
      <c r="V108" s="31">
        <v>8403875</v>
      </c>
      <c r="W108" s="32">
        <f t="shared" si="17"/>
        <v>100846445</v>
      </c>
      <c r="X108" s="33">
        <f t="shared" si="20"/>
        <v>0</v>
      </c>
      <c r="Z108"/>
    </row>
    <row r="109" spans="1:26" s="5" customFormat="1" ht="15" x14ac:dyDescent="0.2">
      <c r="A109" s="34" t="s">
        <v>214</v>
      </c>
      <c r="B109" s="35">
        <v>1</v>
      </c>
      <c r="C109" s="35">
        <v>0</v>
      </c>
      <c r="D109" s="35">
        <v>0</v>
      </c>
      <c r="E109" s="48" t="s">
        <v>215</v>
      </c>
      <c r="F109" s="30">
        <v>1000000</v>
      </c>
      <c r="G109" s="30">
        <v>32237870</v>
      </c>
      <c r="H109" s="31">
        <f t="shared" si="10"/>
        <v>33237870</v>
      </c>
      <c r="I109" s="31"/>
      <c r="J109" s="31"/>
      <c r="K109" s="31">
        <v>2769822</v>
      </c>
      <c r="L109" s="31">
        <v>2769822</v>
      </c>
      <c r="M109" s="31">
        <v>2769822</v>
      </c>
      <c r="N109" s="31">
        <v>2769822</v>
      </c>
      <c r="O109" s="31">
        <v>2769822</v>
      </c>
      <c r="P109" s="31">
        <v>2769822</v>
      </c>
      <c r="Q109" s="31">
        <v>2769822</v>
      </c>
      <c r="R109" s="31">
        <v>2769822</v>
      </c>
      <c r="S109" s="31">
        <v>2769822</v>
      </c>
      <c r="T109" s="31">
        <v>2769822</v>
      </c>
      <c r="U109" s="31">
        <v>2769822</v>
      </c>
      <c r="V109" s="31">
        <v>2769828</v>
      </c>
      <c r="W109" s="32">
        <f t="shared" si="17"/>
        <v>33237870</v>
      </c>
      <c r="X109" s="33">
        <f t="shared" si="20"/>
        <v>0</v>
      </c>
      <c r="Z109"/>
    </row>
    <row r="110" spans="1:26" s="5" customFormat="1" ht="16.5" thickBot="1" x14ac:dyDescent="0.3">
      <c r="A110" s="34" t="s">
        <v>216</v>
      </c>
      <c r="B110" s="35">
        <v>1</v>
      </c>
      <c r="C110" s="35">
        <v>0</v>
      </c>
      <c r="D110" s="35">
        <v>0</v>
      </c>
      <c r="E110" s="48" t="s">
        <v>217</v>
      </c>
      <c r="F110" s="30">
        <v>500000</v>
      </c>
      <c r="G110" s="30">
        <v>1500000</v>
      </c>
      <c r="H110" s="31">
        <f t="shared" si="10"/>
        <v>2000000</v>
      </c>
      <c r="I110" s="50">
        <f ca="1">+I96+I94+I30+I13</f>
        <v>9834494703</v>
      </c>
      <c r="J110" s="50">
        <f ca="1">+J96+J94+J30+J13</f>
        <v>9834494703</v>
      </c>
      <c r="K110" s="31">
        <v>166666</v>
      </c>
      <c r="L110" s="31">
        <v>166666</v>
      </c>
      <c r="M110" s="31">
        <v>166666</v>
      </c>
      <c r="N110" s="31">
        <v>166666</v>
      </c>
      <c r="O110" s="31">
        <v>166666</v>
      </c>
      <c r="P110" s="31">
        <v>166666</v>
      </c>
      <c r="Q110" s="31">
        <v>166666</v>
      </c>
      <c r="R110" s="31">
        <v>166666</v>
      </c>
      <c r="S110" s="31">
        <v>166666</v>
      </c>
      <c r="T110" s="31">
        <v>166666</v>
      </c>
      <c r="U110" s="31">
        <v>166666</v>
      </c>
      <c r="V110" s="31">
        <v>166674</v>
      </c>
      <c r="W110" s="32">
        <f t="shared" si="17"/>
        <v>2000000</v>
      </c>
      <c r="X110" s="33">
        <f t="shared" si="20"/>
        <v>0</v>
      </c>
      <c r="Z110"/>
    </row>
    <row r="111" spans="1:26" s="5" customFormat="1" ht="15.75" x14ac:dyDescent="0.25">
      <c r="A111" s="34" t="s">
        <v>218</v>
      </c>
      <c r="B111" s="35"/>
      <c r="C111" s="35"/>
      <c r="D111" s="35"/>
      <c r="E111" s="48" t="s">
        <v>219</v>
      </c>
      <c r="F111" s="30">
        <v>500000</v>
      </c>
      <c r="G111" s="30">
        <v>-400000</v>
      </c>
      <c r="H111" s="31">
        <f t="shared" si="10"/>
        <v>100000</v>
      </c>
      <c r="I111" s="51"/>
      <c r="J111" s="51"/>
      <c r="K111" s="31">
        <v>8333</v>
      </c>
      <c r="L111" s="31">
        <v>8333</v>
      </c>
      <c r="M111" s="31">
        <v>8333</v>
      </c>
      <c r="N111" s="31">
        <v>8333</v>
      </c>
      <c r="O111" s="31">
        <v>8333</v>
      </c>
      <c r="P111" s="31">
        <v>8333</v>
      </c>
      <c r="Q111" s="31">
        <v>8333</v>
      </c>
      <c r="R111" s="31">
        <v>8333</v>
      </c>
      <c r="S111" s="31">
        <v>8333</v>
      </c>
      <c r="T111" s="31">
        <v>8333</v>
      </c>
      <c r="U111" s="31">
        <v>8333</v>
      </c>
      <c r="V111" s="31">
        <v>8337</v>
      </c>
      <c r="W111" s="32">
        <f t="shared" si="17"/>
        <v>100000</v>
      </c>
      <c r="X111" s="33">
        <f t="shared" si="20"/>
        <v>0</v>
      </c>
      <c r="Z111"/>
    </row>
    <row r="112" spans="1:26" s="5" customFormat="1" ht="15.75" x14ac:dyDescent="0.25">
      <c r="A112" s="34" t="s">
        <v>220</v>
      </c>
      <c r="B112" s="35"/>
      <c r="C112" s="35"/>
      <c r="D112" s="35"/>
      <c r="E112" s="48" t="s">
        <v>221</v>
      </c>
      <c r="F112" s="30">
        <v>500000</v>
      </c>
      <c r="G112" s="30">
        <v>-450000</v>
      </c>
      <c r="H112" s="31">
        <f t="shared" si="10"/>
        <v>50000</v>
      </c>
      <c r="I112" s="52"/>
      <c r="J112" s="52"/>
      <c r="K112" s="31">
        <v>4166</v>
      </c>
      <c r="L112" s="31">
        <v>4166</v>
      </c>
      <c r="M112" s="31">
        <v>4166</v>
      </c>
      <c r="N112" s="31">
        <v>4166</v>
      </c>
      <c r="O112" s="31">
        <v>4166</v>
      </c>
      <c r="P112" s="31">
        <v>4166</v>
      </c>
      <c r="Q112" s="31">
        <v>4166</v>
      </c>
      <c r="R112" s="31">
        <v>4166</v>
      </c>
      <c r="S112" s="31">
        <v>4166</v>
      </c>
      <c r="T112" s="31">
        <v>4166</v>
      </c>
      <c r="U112" s="31">
        <v>4166</v>
      </c>
      <c r="V112" s="31">
        <v>4174</v>
      </c>
      <c r="W112" s="32">
        <f t="shared" si="17"/>
        <v>50000</v>
      </c>
      <c r="X112" s="33">
        <f t="shared" si="20"/>
        <v>0</v>
      </c>
      <c r="Z112"/>
    </row>
    <row r="113" spans="1:26" s="5" customFormat="1" ht="15" x14ac:dyDescent="0.2">
      <c r="A113" s="34" t="s">
        <v>222</v>
      </c>
      <c r="B113" s="35">
        <v>1</v>
      </c>
      <c r="C113" s="35">
        <v>0</v>
      </c>
      <c r="D113" s="35">
        <v>0</v>
      </c>
      <c r="E113" s="48" t="s">
        <v>223</v>
      </c>
      <c r="F113" s="30">
        <v>5000000</v>
      </c>
      <c r="G113" s="30">
        <v>27137900</v>
      </c>
      <c r="H113" s="31">
        <f t="shared" si="10"/>
        <v>32137900</v>
      </c>
      <c r="I113" s="31"/>
      <c r="J113" s="31"/>
      <c r="K113" s="31">
        <v>2678158</v>
      </c>
      <c r="L113" s="31">
        <v>2678158</v>
      </c>
      <c r="M113" s="31">
        <v>2678158</v>
      </c>
      <c r="N113" s="31">
        <v>2678158</v>
      </c>
      <c r="O113" s="31">
        <v>2678158</v>
      </c>
      <c r="P113" s="31">
        <v>2678158</v>
      </c>
      <c r="Q113" s="31">
        <v>2678158</v>
      </c>
      <c r="R113" s="31">
        <v>2678158</v>
      </c>
      <c r="S113" s="31">
        <v>2678158</v>
      </c>
      <c r="T113" s="31">
        <v>2678158</v>
      </c>
      <c r="U113" s="31">
        <v>2678158</v>
      </c>
      <c r="V113" s="31">
        <v>2678162</v>
      </c>
      <c r="W113" s="32">
        <f t="shared" si="17"/>
        <v>32137900</v>
      </c>
      <c r="X113" s="33">
        <f t="shared" si="20"/>
        <v>0</v>
      </c>
      <c r="Z113"/>
    </row>
    <row r="114" spans="1:26" s="5" customFormat="1" ht="16.5" thickBot="1" x14ac:dyDescent="0.3">
      <c r="A114" s="34" t="s">
        <v>224</v>
      </c>
      <c r="B114" s="35"/>
      <c r="C114" s="35"/>
      <c r="D114" s="35"/>
      <c r="E114" s="48" t="s">
        <v>225</v>
      </c>
      <c r="F114" s="30">
        <v>31800000</v>
      </c>
      <c r="G114" s="30">
        <v>-17100000</v>
      </c>
      <c r="H114" s="31">
        <f t="shared" si="10"/>
        <v>14700000</v>
      </c>
      <c r="I114" s="50" t="e">
        <f ca="1">I96+I94+I56+I30+I13</f>
        <v>#REF!</v>
      </c>
      <c r="J114" s="50" t="e">
        <f ca="1">J96+J94+J56+J30+J13</f>
        <v>#REF!</v>
      </c>
      <c r="K114" s="31">
        <f>H114/12</f>
        <v>1225000</v>
      </c>
      <c r="L114" s="31">
        <v>1225000</v>
      </c>
      <c r="M114" s="31">
        <v>1225000</v>
      </c>
      <c r="N114" s="31">
        <v>1225000</v>
      </c>
      <c r="O114" s="31">
        <v>1225000</v>
      </c>
      <c r="P114" s="31">
        <v>1225000</v>
      </c>
      <c r="Q114" s="31">
        <v>1225000</v>
      </c>
      <c r="R114" s="31">
        <v>1225000</v>
      </c>
      <c r="S114" s="31">
        <v>1225000</v>
      </c>
      <c r="T114" s="31">
        <v>1225000</v>
      </c>
      <c r="U114" s="31">
        <v>1225000</v>
      </c>
      <c r="V114" s="31">
        <v>1225000</v>
      </c>
      <c r="W114" s="32">
        <f t="shared" si="17"/>
        <v>14700000</v>
      </c>
      <c r="X114" s="33">
        <f t="shared" si="20"/>
        <v>0</v>
      </c>
      <c r="Z114"/>
    </row>
    <row r="115" spans="1:26" s="5" customFormat="1" ht="15.75" x14ac:dyDescent="0.25">
      <c r="A115" s="34" t="s">
        <v>226</v>
      </c>
      <c r="B115" s="35"/>
      <c r="C115" s="35"/>
      <c r="D115" s="35"/>
      <c r="E115" s="48" t="s">
        <v>227</v>
      </c>
      <c r="F115" s="30">
        <v>1000000</v>
      </c>
      <c r="G115" s="30">
        <v>-950000</v>
      </c>
      <c r="H115" s="31">
        <f t="shared" si="10"/>
        <v>50000</v>
      </c>
      <c r="I115" s="53"/>
      <c r="J115" s="53"/>
      <c r="K115" s="31">
        <v>4166</v>
      </c>
      <c r="L115" s="31">
        <v>4166</v>
      </c>
      <c r="M115" s="31">
        <v>4166</v>
      </c>
      <c r="N115" s="31">
        <v>4166</v>
      </c>
      <c r="O115" s="31">
        <v>4166</v>
      </c>
      <c r="P115" s="31">
        <v>4166</v>
      </c>
      <c r="Q115" s="31">
        <v>4166</v>
      </c>
      <c r="R115" s="31">
        <v>4166</v>
      </c>
      <c r="S115" s="31">
        <v>4166</v>
      </c>
      <c r="T115" s="31">
        <v>4166</v>
      </c>
      <c r="U115" s="31">
        <v>4166</v>
      </c>
      <c r="V115" s="31">
        <v>4174</v>
      </c>
      <c r="W115" s="32">
        <f t="shared" si="17"/>
        <v>50000</v>
      </c>
      <c r="X115" s="33">
        <f t="shared" si="20"/>
        <v>0</v>
      </c>
      <c r="Z115"/>
    </row>
    <row r="116" spans="1:26" s="5" customFormat="1" ht="15.75" x14ac:dyDescent="0.25">
      <c r="A116" s="34" t="s">
        <v>228</v>
      </c>
      <c r="B116" s="35"/>
      <c r="C116" s="35"/>
      <c r="D116" s="35"/>
      <c r="E116" s="48" t="s">
        <v>229</v>
      </c>
      <c r="F116" s="30">
        <v>100000000</v>
      </c>
      <c r="G116" s="30"/>
      <c r="H116" s="31">
        <f t="shared" si="10"/>
        <v>100000000</v>
      </c>
      <c r="I116" s="53"/>
      <c r="J116" s="53"/>
      <c r="K116" s="31">
        <v>8333334</v>
      </c>
      <c r="L116" s="31">
        <v>8333334</v>
      </c>
      <c r="M116" s="31">
        <v>8333334</v>
      </c>
      <c r="N116" s="31">
        <v>8333334</v>
      </c>
      <c r="O116" s="31">
        <v>8333334</v>
      </c>
      <c r="P116" s="31">
        <v>8333334</v>
      </c>
      <c r="Q116" s="31">
        <v>8333334</v>
      </c>
      <c r="R116" s="31">
        <v>8333334</v>
      </c>
      <c r="S116" s="31">
        <v>8333334</v>
      </c>
      <c r="T116" s="31">
        <v>8333334</v>
      </c>
      <c r="U116" s="31">
        <v>8333334</v>
      </c>
      <c r="V116" s="31">
        <v>8333326</v>
      </c>
      <c r="W116" s="32">
        <f t="shared" si="17"/>
        <v>100000000</v>
      </c>
      <c r="X116" s="33">
        <f t="shared" si="20"/>
        <v>0</v>
      </c>
      <c r="Z116"/>
    </row>
    <row r="117" spans="1:26" s="5" customFormat="1" ht="17.25" thickBot="1" x14ac:dyDescent="0.3">
      <c r="A117" s="54" t="s">
        <v>230</v>
      </c>
      <c r="B117" s="55"/>
      <c r="C117" s="55"/>
      <c r="D117" s="55"/>
      <c r="E117" s="55"/>
      <c r="F117" s="50">
        <f>+F101+F99+F56+F30+F13</f>
        <v>11855130684</v>
      </c>
      <c r="G117" s="50">
        <f>+G13+G30+G56+G99+G101</f>
        <v>0</v>
      </c>
      <c r="H117" s="50">
        <f>+H101+H99+H56+H30+H13</f>
        <v>11855130684</v>
      </c>
      <c r="I117" s="56"/>
      <c r="J117" s="56"/>
      <c r="K117" s="23">
        <f>+K119</f>
        <v>1055834</v>
      </c>
      <c r="L117" s="23">
        <f t="shared" ref="L117:V117" si="21">+L119</f>
        <v>1055834</v>
      </c>
      <c r="M117" s="23">
        <f t="shared" si="21"/>
        <v>1055834</v>
      </c>
      <c r="N117" s="23">
        <f t="shared" si="21"/>
        <v>1055834</v>
      </c>
      <c r="O117" s="23">
        <f t="shared" si="21"/>
        <v>1055834</v>
      </c>
      <c r="P117" s="23">
        <f t="shared" si="21"/>
        <v>1055834</v>
      </c>
      <c r="Q117" s="23">
        <f t="shared" si="21"/>
        <v>1055834</v>
      </c>
      <c r="R117" s="23">
        <f t="shared" si="21"/>
        <v>1055834</v>
      </c>
      <c r="S117" s="23">
        <f t="shared" si="21"/>
        <v>1055834</v>
      </c>
      <c r="T117" s="23">
        <f t="shared" si="21"/>
        <v>1055834</v>
      </c>
      <c r="U117" s="23">
        <f t="shared" si="21"/>
        <v>1055834</v>
      </c>
      <c r="V117" s="23">
        <f t="shared" si="21"/>
        <v>1055826</v>
      </c>
      <c r="W117" s="23">
        <f>+W119</f>
        <v>12670000</v>
      </c>
      <c r="X117" s="23">
        <f>+X119</f>
        <v>0</v>
      </c>
      <c r="Z117"/>
    </row>
    <row r="118" spans="1:26" s="5" customFormat="1" ht="16.5" thickBot="1" x14ac:dyDescent="0.3">
      <c r="A118" s="57" t="s">
        <v>231</v>
      </c>
      <c r="B118" s="58"/>
      <c r="C118" s="58"/>
      <c r="D118" s="59"/>
      <c r="E118" s="52" t="s">
        <v>232</v>
      </c>
      <c r="F118" s="60">
        <f>+F119</f>
        <v>12670000</v>
      </c>
      <c r="G118" s="52"/>
      <c r="H118" s="60">
        <f>+H119</f>
        <v>12670000</v>
      </c>
      <c r="I118" s="56"/>
      <c r="J118" s="56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2"/>
      <c r="X118" s="61"/>
      <c r="Z118"/>
    </row>
    <row r="119" spans="1:26" s="5" customFormat="1" ht="15.75" x14ac:dyDescent="0.25">
      <c r="A119" s="34" t="s">
        <v>233</v>
      </c>
      <c r="B119" s="35"/>
      <c r="C119" s="35"/>
      <c r="D119" s="38"/>
      <c r="E119" s="48" t="s">
        <v>234</v>
      </c>
      <c r="F119" s="30">
        <v>12670000</v>
      </c>
      <c r="G119" s="30"/>
      <c r="H119" s="31">
        <f>+F119</f>
        <v>12670000</v>
      </c>
      <c r="I119" s="62"/>
      <c r="J119" s="62"/>
      <c r="K119" s="31">
        <v>1055834</v>
      </c>
      <c r="L119" s="31">
        <v>1055834</v>
      </c>
      <c r="M119" s="31">
        <v>1055834</v>
      </c>
      <c r="N119" s="31">
        <v>1055834</v>
      </c>
      <c r="O119" s="31">
        <v>1055834</v>
      </c>
      <c r="P119" s="31">
        <v>1055834</v>
      </c>
      <c r="Q119" s="31">
        <v>1055834</v>
      </c>
      <c r="R119" s="31">
        <v>1055834</v>
      </c>
      <c r="S119" s="31">
        <v>1055834</v>
      </c>
      <c r="T119" s="31">
        <v>1055834</v>
      </c>
      <c r="U119" s="31">
        <v>1055834</v>
      </c>
      <c r="V119" s="31">
        <v>1055826</v>
      </c>
      <c r="W119" s="32">
        <f>SUM(K119:V119)</f>
        <v>12670000</v>
      </c>
      <c r="X119" s="33">
        <f>+H119-W119</f>
        <v>0</v>
      </c>
      <c r="Z119"/>
    </row>
    <row r="120" spans="1:26" s="5" customFormat="1" ht="17.25" thickBot="1" x14ac:dyDescent="0.3">
      <c r="A120" s="54" t="s">
        <v>235</v>
      </c>
      <c r="B120" s="55"/>
      <c r="C120" s="55"/>
      <c r="D120" s="55"/>
      <c r="E120" s="55"/>
      <c r="F120" s="50">
        <f>+F117+F118</f>
        <v>11867800684</v>
      </c>
      <c r="G120" s="50">
        <f>+G117+G118</f>
        <v>0</v>
      </c>
      <c r="H120" s="50">
        <f>+H117+H118</f>
        <v>11867800684</v>
      </c>
      <c r="I120" s="31"/>
      <c r="J120" s="31"/>
      <c r="K120" s="50">
        <f t="shared" ref="K120:X120" si="22">+K117+K101+K99+K56+K30+K13</f>
        <v>935442627</v>
      </c>
      <c r="L120" s="50">
        <f t="shared" si="22"/>
        <v>939642627</v>
      </c>
      <c r="M120" s="50">
        <f t="shared" si="22"/>
        <v>945904327</v>
      </c>
      <c r="N120" s="50">
        <f t="shared" si="22"/>
        <v>944673827</v>
      </c>
      <c r="O120" s="50">
        <f t="shared" si="22"/>
        <v>944673827</v>
      </c>
      <c r="P120" s="50">
        <f t="shared" si="22"/>
        <v>944673827</v>
      </c>
      <c r="Q120" s="50">
        <f t="shared" si="22"/>
        <v>949473827</v>
      </c>
      <c r="R120" s="50">
        <f t="shared" si="22"/>
        <v>949473827</v>
      </c>
      <c r="S120" s="50">
        <f t="shared" si="22"/>
        <v>949473827</v>
      </c>
      <c r="T120" s="50">
        <f t="shared" si="22"/>
        <v>949473827</v>
      </c>
      <c r="U120" s="50">
        <f t="shared" si="22"/>
        <v>1465424607</v>
      </c>
      <c r="V120" s="50">
        <f t="shared" si="22"/>
        <v>949469707</v>
      </c>
      <c r="W120" s="50">
        <f t="shared" si="22"/>
        <v>11867800684</v>
      </c>
      <c r="X120" s="50">
        <f t="shared" si="22"/>
        <v>0</v>
      </c>
      <c r="Z120"/>
    </row>
    <row r="121" spans="1:26" s="5" customFormat="1" ht="15.75" thickBot="1" x14ac:dyDescent="0.25">
      <c r="A121" s="63"/>
      <c r="B121" s="63"/>
      <c r="C121" s="63"/>
      <c r="D121" s="63"/>
      <c r="E121" s="64"/>
      <c r="F121" s="65"/>
      <c r="G121" s="65"/>
      <c r="H121" s="5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2"/>
      <c r="X121" s="33">
        <f>+H121-W121</f>
        <v>0</v>
      </c>
      <c r="Z121"/>
    </row>
    <row r="122" spans="1:26" s="5" customFormat="1" ht="15.75" x14ac:dyDescent="0.25">
      <c r="A122" s="66" t="s">
        <v>236</v>
      </c>
      <c r="B122" s="67"/>
      <c r="C122" s="67"/>
      <c r="D122" s="68"/>
      <c r="E122" s="62" t="s">
        <v>237</v>
      </c>
      <c r="F122" s="69">
        <f>SUM(F123:F123)</f>
        <v>20560408</v>
      </c>
      <c r="G122" s="62"/>
      <c r="H122" s="69">
        <f>SUM(H123:H123)</f>
        <v>20560408</v>
      </c>
      <c r="I122" s="31"/>
      <c r="J122" s="31"/>
      <c r="K122" s="69">
        <f t="shared" ref="K122:W122" si="23">SUM(K123:K123)</f>
        <v>1713367</v>
      </c>
      <c r="L122" s="69">
        <f t="shared" si="23"/>
        <v>1713367</v>
      </c>
      <c r="M122" s="69">
        <f t="shared" si="23"/>
        <v>1713367</v>
      </c>
      <c r="N122" s="69">
        <f t="shared" si="23"/>
        <v>1713367</v>
      </c>
      <c r="O122" s="69">
        <f t="shared" si="23"/>
        <v>1713367</v>
      </c>
      <c r="P122" s="69">
        <f t="shared" si="23"/>
        <v>1713367</v>
      </c>
      <c r="Q122" s="69">
        <f t="shared" si="23"/>
        <v>1713367</v>
      </c>
      <c r="R122" s="69">
        <f t="shared" si="23"/>
        <v>1713367</v>
      </c>
      <c r="S122" s="69">
        <f t="shared" si="23"/>
        <v>1713367</v>
      </c>
      <c r="T122" s="69">
        <f t="shared" si="23"/>
        <v>1713367</v>
      </c>
      <c r="U122" s="69">
        <f t="shared" si="23"/>
        <v>1713367</v>
      </c>
      <c r="V122" s="69">
        <f t="shared" si="23"/>
        <v>1713371</v>
      </c>
      <c r="W122" s="69">
        <f t="shared" si="23"/>
        <v>20560408</v>
      </c>
      <c r="X122" s="23">
        <v>0</v>
      </c>
      <c r="Z122"/>
    </row>
    <row r="123" spans="1:26" s="5" customFormat="1" ht="15.75" thickBot="1" x14ac:dyDescent="0.25">
      <c r="A123" s="34" t="s">
        <v>238</v>
      </c>
      <c r="B123" s="35"/>
      <c r="C123" s="35"/>
      <c r="D123" s="38"/>
      <c r="E123" s="48" t="s">
        <v>239</v>
      </c>
      <c r="F123" s="30">
        <v>20560408</v>
      </c>
      <c r="G123" s="30"/>
      <c r="H123" s="31">
        <f>+F123</f>
        <v>20560408</v>
      </c>
      <c r="I123" s="31"/>
      <c r="J123" s="31"/>
      <c r="K123" s="31">
        <v>1713367</v>
      </c>
      <c r="L123" s="31">
        <v>1713367</v>
      </c>
      <c r="M123" s="31">
        <v>1713367</v>
      </c>
      <c r="N123" s="31">
        <v>1713367</v>
      </c>
      <c r="O123" s="31">
        <v>1713367</v>
      </c>
      <c r="P123" s="31">
        <v>1713367</v>
      </c>
      <c r="Q123" s="31">
        <v>1713367</v>
      </c>
      <c r="R123" s="31">
        <v>1713367</v>
      </c>
      <c r="S123" s="31">
        <v>1713367</v>
      </c>
      <c r="T123" s="31">
        <v>1713367</v>
      </c>
      <c r="U123" s="31">
        <v>1713367</v>
      </c>
      <c r="V123" s="31">
        <v>1713371</v>
      </c>
      <c r="W123" s="32">
        <f>SUM(K123:V123)</f>
        <v>20560408</v>
      </c>
      <c r="X123" s="33">
        <f>+H123-W123</f>
        <v>0</v>
      </c>
      <c r="Z123"/>
    </row>
    <row r="124" spans="1:26" ht="17.25" thickBot="1" x14ac:dyDescent="0.3">
      <c r="A124" s="70" t="s">
        <v>240</v>
      </c>
      <c r="B124" s="71"/>
      <c r="C124" s="71"/>
      <c r="D124" s="71"/>
      <c r="E124" s="71"/>
      <c r="F124" s="72">
        <f>+F120+F122</f>
        <v>11888361092</v>
      </c>
      <c r="G124" s="72">
        <f>+G120+G122</f>
        <v>0</v>
      </c>
      <c r="H124" s="72">
        <f>+H120+H122</f>
        <v>11888361092</v>
      </c>
      <c r="K124" s="72">
        <f t="shared" ref="K124:V124" si="24">+K120+K122</f>
        <v>937155994</v>
      </c>
      <c r="L124" s="72">
        <f t="shared" si="24"/>
        <v>941355994</v>
      </c>
      <c r="M124" s="72">
        <f t="shared" si="24"/>
        <v>947617694</v>
      </c>
      <c r="N124" s="72">
        <f t="shared" si="24"/>
        <v>946387194</v>
      </c>
      <c r="O124" s="72">
        <f t="shared" si="24"/>
        <v>946387194</v>
      </c>
      <c r="P124" s="72">
        <f t="shared" si="24"/>
        <v>946387194</v>
      </c>
      <c r="Q124" s="72">
        <f t="shared" si="24"/>
        <v>951187194</v>
      </c>
      <c r="R124" s="72">
        <f t="shared" si="24"/>
        <v>951187194</v>
      </c>
      <c r="S124" s="72">
        <f t="shared" si="24"/>
        <v>951187194</v>
      </c>
      <c r="T124" s="72">
        <f t="shared" si="24"/>
        <v>951187194</v>
      </c>
      <c r="U124" s="72">
        <f t="shared" si="24"/>
        <v>1467137974</v>
      </c>
      <c r="V124" s="72">
        <f t="shared" si="24"/>
        <v>951183078</v>
      </c>
      <c r="W124" s="72">
        <f>+W120+W122</f>
        <v>11888361092</v>
      </c>
      <c r="X124" s="72">
        <f>+X120+X122</f>
        <v>0</v>
      </c>
    </row>
    <row r="126" spans="1:26" x14ac:dyDescent="0.2">
      <c r="E126" s="73" t="s">
        <v>241</v>
      </c>
      <c r="H126" s="73" t="s">
        <v>242</v>
      </c>
    </row>
    <row r="127" spans="1:26" x14ac:dyDescent="0.2">
      <c r="E127" s="73" t="s">
        <v>243</v>
      </c>
      <c r="H127" s="73"/>
    </row>
    <row r="128" spans="1:26" x14ac:dyDescent="0.2">
      <c r="A128" s="74" t="s">
        <v>30</v>
      </c>
      <c r="B128" s="74"/>
      <c r="E128" t="s">
        <v>244</v>
      </c>
      <c r="H128" s="5">
        <v>496596742</v>
      </c>
    </row>
    <row r="129" spans="1:13" x14ac:dyDescent="0.2">
      <c r="A129" s="75"/>
      <c r="B129" s="75"/>
      <c r="E129" s="76" t="s">
        <v>245</v>
      </c>
      <c r="H129" s="5">
        <v>775035</v>
      </c>
    </row>
    <row r="130" spans="1:13" x14ac:dyDescent="0.2">
      <c r="A130" s="75"/>
      <c r="B130" s="75"/>
      <c r="E130" s="76" t="s">
        <v>246</v>
      </c>
      <c r="H130" s="77">
        <v>8120336</v>
      </c>
    </row>
    <row r="131" spans="1:13" x14ac:dyDescent="0.2">
      <c r="A131" s="75"/>
      <c r="B131" s="75"/>
      <c r="H131" s="78">
        <f>SUM(H128:H130)</f>
        <v>505492113</v>
      </c>
    </row>
    <row r="132" spans="1:13" ht="5.25" customHeight="1" x14ac:dyDescent="0.2">
      <c r="A132" s="75"/>
      <c r="B132" s="75"/>
      <c r="H132" s="5"/>
    </row>
    <row r="133" spans="1:13" x14ac:dyDescent="0.2">
      <c r="A133" s="74" t="s">
        <v>30</v>
      </c>
      <c r="B133" s="74"/>
      <c r="E133" s="76" t="s">
        <v>247</v>
      </c>
      <c r="H133" s="77">
        <v>8000000</v>
      </c>
    </row>
    <row r="134" spans="1:13" x14ac:dyDescent="0.2">
      <c r="A134" s="73"/>
      <c r="B134" s="73"/>
      <c r="E134" s="76" t="s">
        <v>248</v>
      </c>
      <c r="H134" s="25">
        <f>+H133+H131</f>
        <v>513492113</v>
      </c>
    </row>
    <row r="135" spans="1:13" x14ac:dyDescent="0.2">
      <c r="A135" s="73"/>
      <c r="B135" s="73"/>
      <c r="E135" s="76"/>
      <c r="H135" s="25"/>
    </row>
    <row r="136" spans="1:13" x14ac:dyDescent="0.2">
      <c r="A136" s="73"/>
      <c r="B136" s="73"/>
      <c r="E136" s="76"/>
      <c r="H136" s="25"/>
    </row>
    <row r="137" spans="1:13" ht="25.5" x14ac:dyDescent="0.2">
      <c r="A137" s="79" t="s">
        <v>32</v>
      </c>
      <c r="B137" s="79"/>
      <c r="E137" s="80" t="s">
        <v>249</v>
      </c>
      <c r="H137" s="81">
        <v>3791176.9</v>
      </c>
      <c r="L137" s="56"/>
      <c r="M137" s="82"/>
    </row>
    <row r="138" spans="1:13" x14ac:dyDescent="0.2">
      <c r="A138" s="73"/>
      <c r="B138" s="73"/>
      <c r="E138" s="76"/>
      <c r="H138" s="25"/>
    </row>
    <row r="139" spans="1:13" x14ac:dyDescent="0.2">
      <c r="A139" s="75"/>
      <c r="B139" s="75"/>
      <c r="H139" s="5"/>
    </row>
    <row r="140" spans="1:13" x14ac:dyDescent="0.2">
      <c r="A140" s="75"/>
      <c r="B140" s="75"/>
      <c r="H140" s="5"/>
    </row>
    <row r="141" spans="1:13" x14ac:dyDescent="0.2">
      <c r="A141" s="75"/>
      <c r="B141" s="75"/>
      <c r="H141" s="5"/>
    </row>
    <row r="142" spans="1:13" x14ac:dyDescent="0.2">
      <c r="A142" s="74" t="s">
        <v>44</v>
      </c>
      <c r="B142" s="74"/>
      <c r="E142" s="75" t="s">
        <v>250</v>
      </c>
      <c r="H142" s="5"/>
    </row>
    <row r="143" spans="1:13" x14ac:dyDescent="0.2">
      <c r="A143" s="73"/>
      <c r="B143" s="73"/>
      <c r="E143" s="76" t="s">
        <v>251</v>
      </c>
      <c r="H143" s="5">
        <v>9014340</v>
      </c>
    </row>
    <row r="144" spans="1:13" x14ac:dyDescent="0.2">
      <c r="A144" s="73"/>
      <c r="B144" s="73"/>
      <c r="E144" s="76" t="s">
        <v>245</v>
      </c>
      <c r="H144" s="5">
        <v>62000</v>
      </c>
    </row>
    <row r="145" spans="1:8" x14ac:dyDescent="0.2">
      <c r="A145" s="73"/>
      <c r="B145" s="73"/>
      <c r="E145" s="76" t="s">
        <v>246</v>
      </c>
      <c r="H145" s="77">
        <v>192000</v>
      </c>
    </row>
    <row r="146" spans="1:8" x14ac:dyDescent="0.2">
      <c r="A146" s="73"/>
      <c r="B146" s="73"/>
      <c r="E146" s="75"/>
      <c r="H146" s="25">
        <f>SUM(H143:H145)</f>
        <v>9268340</v>
      </c>
    </row>
    <row r="147" spans="1:8" x14ac:dyDescent="0.2">
      <c r="A147" s="75"/>
      <c r="B147" s="75"/>
      <c r="E147" s="75" t="s">
        <v>252</v>
      </c>
      <c r="H147" s="5"/>
    </row>
    <row r="148" spans="1:8" ht="25.5" x14ac:dyDescent="0.2">
      <c r="A148" s="75"/>
      <c r="B148" s="75"/>
      <c r="E148" s="80" t="s">
        <v>253</v>
      </c>
      <c r="H148" s="5">
        <v>4200000</v>
      </c>
    </row>
    <row r="149" spans="1:8" x14ac:dyDescent="0.2">
      <c r="A149" s="75"/>
      <c r="B149" s="75"/>
      <c r="H149" s="5"/>
    </row>
    <row r="150" spans="1:8" x14ac:dyDescent="0.2">
      <c r="A150" s="75"/>
      <c r="B150" s="75"/>
      <c r="H150" s="5"/>
    </row>
    <row r="151" spans="1:8" x14ac:dyDescent="0.2">
      <c r="A151" s="75"/>
      <c r="B151" s="75"/>
      <c r="H151" s="5"/>
    </row>
    <row r="152" spans="1:8" x14ac:dyDescent="0.2">
      <c r="A152" s="75"/>
      <c r="B152" s="75"/>
      <c r="E152" s="75" t="s">
        <v>254</v>
      </c>
    </row>
    <row r="153" spans="1:8" x14ac:dyDescent="0.2">
      <c r="A153" s="74" t="s">
        <v>48</v>
      </c>
      <c r="B153" s="74"/>
      <c r="E153" s="76" t="s">
        <v>251</v>
      </c>
      <c r="H153" s="56">
        <v>125011975</v>
      </c>
    </row>
    <row r="154" spans="1:8" ht="25.5" x14ac:dyDescent="0.2">
      <c r="A154" s="75"/>
      <c r="B154" s="75"/>
      <c r="E154" s="80" t="s">
        <v>255</v>
      </c>
      <c r="H154" s="77">
        <v>3600000</v>
      </c>
    </row>
    <row r="155" spans="1:8" x14ac:dyDescent="0.2">
      <c r="A155" s="75"/>
      <c r="B155" s="75"/>
      <c r="H155" s="83">
        <f>SUM(H153:H154)</f>
        <v>128611975</v>
      </c>
    </row>
    <row r="156" spans="1:8" x14ac:dyDescent="0.2">
      <c r="A156" s="75"/>
      <c r="B156" s="75"/>
      <c r="H156" s="84"/>
    </row>
    <row r="157" spans="1:8" x14ac:dyDescent="0.2">
      <c r="A157" s="75"/>
      <c r="B157" s="75"/>
      <c r="E157" s="75" t="s">
        <v>256</v>
      </c>
    </row>
    <row r="158" spans="1:8" x14ac:dyDescent="0.2">
      <c r="A158" s="74" t="s">
        <v>52</v>
      </c>
      <c r="B158" s="74"/>
      <c r="E158" s="76" t="s">
        <v>251</v>
      </c>
      <c r="H158" s="56">
        <v>24352000</v>
      </c>
    </row>
    <row r="159" spans="1:8" ht="25.5" x14ac:dyDescent="0.2">
      <c r="A159" s="75"/>
      <c r="B159" s="75"/>
      <c r="E159" s="80" t="s">
        <v>255</v>
      </c>
      <c r="H159" s="77">
        <v>1200000</v>
      </c>
    </row>
    <row r="160" spans="1:8" x14ac:dyDescent="0.2">
      <c r="A160" s="75"/>
      <c r="B160" s="75"/>
      <c r="H160" s="25">
        <f>SUM(H158:H159)</f>
        <v>25552000</v>
      </c>
    </row>
    <row r="161" spans="1:11" x14ac:dyDescent="0.2">
      <c r="A161" s="75"/>
      <c r="B161" s="75"/>
      <c r="H161" s="5"/>
    </row>
    <row r="162" spans="1:11" ht="15.75" x14ac:dyDescent="0.25">
      <c r="A162" s="75"/>
      <c r="B162" s="75"/>
      <c r="E162" s="85" t="s">
        <v>55</v>
      </c>
      <c r="H162" s="5"/>
    </row>
    <row r="163" spans="1:11" ht="15" x14ac:dyDescent="0.2">
      <c r="A163" s="86" t="s">
        <v>54</v>
      </c>
      <c r="B163" s="86"/>
      <c r="C163" s="63"/>
      <c r="D163" s="63"/>
      <c r="E163" s="76" t="s">
        <v>251</v>
      </c>
      <c r="H163" s="5">
        <v>35419398</v>
      </c>
      <c r="K163" s="5"/>
    </row>
    <row r="164" spans="1:11" x14ac:dyDescent="0.2">
      <c r="A164" s="75"/>
      <c r="B164" s="75"/>
      <c r="E164" s="76" t="s">
        <v>245</v>
      </c>
      <c r="H164" s="5">
        <v>54950</v>
      </c>
      <c r="K164" s="5"/>
    </row>
    <row r="165" spans="1:11" x14ac:dyDescent="0.2">
      <c r="A165" s="75"/>
      <c r="B165" s="75"/>
      <c r="E165" s="76" t="s">
        <v>246</v>
      </c>
      <c r="H165" s="77">
        <v>575732</v>
      </c>
      <c r="K165" s="5"/>
    </row>
    <row r="166" spans="1:11" x14ac:dyDescent="0.2">
      <c r="A166" s="75"/>
      <c r="B166" s="75"/>
      <c r="H166" s="78">
        <f>SUM(H163:H165)</f>
        <v>36050080</v>
      </c>
      <c r="K166" s="5"/>
    </row>
    <row r="167" spans="1:11" x14ac:dyDescent="0.2">
      <c r="A167" s="75"/>
      <c r="B167" s="75"/>
      <c r="E167" s="76" t="s">
        <v>257</v>
      </c>
      <c r="H167" s="77">
        <v>567200</v>
      </c>
      <c r="K167" s="5"/>
    </row>
    <row r="168" spans="1:11" x14ac:dyDescent="0.2">
      <c r="A168" s="75"/>
      <c r="B168" s="75"/>
      <c r="H168" s="87">
        <f>SUM(H166:H167)</f>
        <v>36617280</v>
      </c>
      <c r="K168" s="5"/>
    </row>
    <row r="169" spans="1:11" x14ac:dyDescent="0.2">
      <c r="A169" s="75"/>
      <c r="B169" s="75"/>
    </row>
    <row r="170" spans="1:11" ht="15" x14ac:dyDescent="0.2">
      <c r="A170" s="75"/>
      <c r="B170" s="75"/>
      <c r="C170" s="38"/>
      <c r="D170" s="38"/>
    </row>
    <row r="171" spans="1:11" ht="15.75" x14ac:dyDescent="0.25">
      <c r="A171" s="75"/>
      <c r="B171" s="75"/>
      <c r="E171" s="85" t="s">
        <v>57</v>
      </c>
      <c r="H171" s="5"/>
    </row>
    <row r="172" spans="1:11" ht="15" x14ac:dyDescent="0.2">
      <c r="A172" s="86" t="s">
        <v>56</v>
      </c>
      <c r="B172" s="86"/>
      <c r="C172" s="63"/>
      <c r="D172" s="63"/>
      <c r="E172" s="76" t="s">
        <v>251</v>
      </c>
      <c r="H172" s="5">
        <v>35469322</v>
      </c>
    </row>
    <row r="173" spans="1:11" x14ac:dyDescent="0.2">
      <c r="A173" s="75"/>
      <c r="B173" s="75"/>
      <c r="E173" s="76" t="s">
        <v>245</v>
      </c>
      <c r="H173" s="5">
        <v>55028</v>
      </c>
    </row>
    <row r="174" spans="1:11" x14ac:dyDescent="0.2">
      <c r="A174" s="75"/>
      <c r="B174" s="75"/>
      <c r="E174" s="76" t="s">
        <v>246</v>
      </c>
      <c r="H174" s="77">
        <v>576544</v>
      </c>
    </row>
    <row r="175" spans="1:11" x14ac:dyDescent="0.2">
      <c r="A175" s="75"/>
      <c r="B175" s="75"/>
      <c r="H175" s="78">
        <f>SUM(H172:H174)</f>
        <v>36100894</v>
      </c>
    </row>
    <row r="176" spans="1:11" x14ac:dyDescent="0.2">
      <c r="A176" s="75"/>
      <c r="B176" s="75"/>
      <c r="E176" s="76" t="s">
        <v>257</v>
      </c>
      <c r="H176" s="77">
        <v>568000</v>
      </c>
    </row>
    <row r="177" spans="1:8" x14ac:dyDescent="0.2">
      <c r="A177" s="75"/>
      <c r="B177" s="75"/>
      <c r="H177" s="87">
        <f>SUM(H175:H176)</f>
        <v>36668894</v>
      </c>
    </row>
    <row r="178" spans="1:8" x14ac:dyDescent="0.2">
      <c r="A178" s="75"/>
      <c r="B178" s="75"/>
    </row>
    <row r="179" spans="1:8" x14ac:dyDescent="0.2">
      <c r="A179" s="75"/>
      <c r="B179" s="75"/>
    </row>
    <row r="180" spans="1:8" ht="15.75" x14ac:dyDescent="0.25">
      <c r="A180" s="88"/>
      <c r="B180" s="88"/>
      <c r="C180" s="1"/>
      <c r="D180" s="1"/>
      <c r="E180" s="85" t="s">
        <v>59</v>
      </c>
      <c r="H180" s="5"/>
    </row>
    <row r="181" spans="1:8" ht="15" x14ac:dyDescent="0.2">
      <c r="A181" s="86" t="s">
        <v>58</v>
      </c>
      <c r="B181" s="86"/>
      <c r="C181" s="63"/>
      <c r="D181" s="63"/>
      <c r="E181" s="89" t="s">
        <v>251</v>
      </c>
      <c r="H181" s="5">
        <v>5992959</v>
      </c>
    </row>
    <row r="182" spans="1:8" x14ac:dyDescent="0.2">
      <c r="A182" s="75"/>
      <c r="B182" s="75"/>
      <c r="E182" s="76" t="s">
        <v>245</v>
      </c>
      <c r="H182" s="5">
        <v>9301</v>
      </c>
    </row>
    <row r="183" spans="1:8" x14ac:dyDescent="0.2">
      <c r="A183" s="75"/>
      <c r="B183" s="75"/>
      <c r="E183" s="76" t="s">
        <v>246</v>
      </c>
      <c r="H183" s="77">
        <v>97445</v>
      </c>
    </row>
    <row r="184" spans="1:8" x14ac:dyDescent="0.2">
      <c r="A184" s="75"/>
      <c r="B184" s="75"/>
      <c r="H184" s="78">
        <f>SUM(H181:H183)</f>
        <v>6099705</v>
      </c>
    </row>
    <row r="185" spans="1:8" x14ac:dyDescent="0.2">
      <c r="A185" s="75"/>
      <c r="B185" s="75"/>
      <c r="E185" s="76" t="s">
        <v>257</v>
      </c>
      <c r="H185" s="77">
        <v>96000</v>
      </c>
    </row>
    <row r="186" spans="1:8" x14ac:dyDescent="0.2">
      <c r="A186" s="75"/>
      <c r="B186" s="75"/>
      <c r="H186" s="87">
        <f>SUM(H184:H185)</f>
        <v>6195705</v>
      </c>
    </row>
    <row r="187" spans="1:8" x14ac:dyDescent="0.2">
      <c r="A187" s="75"/>
      <c r="B187" s="75"/>
    </row>
    <row r="188" spans="1:8" ht="15" x14ac:dyDescent="0.2">
      <c r="A188" s="75"/>
      <c r="B188" s="75"/>
      <c r="C188" s="38"/>
      <c r="D188" s="38"/>
    </row>
    <row r="189" spans="1:8" x14ac:dyDescent="0.2">
      <c r="A189" s="86" t="s">
        <v>63</v>
      </c>
      <c r="B189" s="86"/>
      <c r="E189" s="75" t="s">
        <v>258</v>
      </c>
    </row>
    <row r="190" spans="1:8" x14ac:dyDescent="0.2">
      <c r="E190" s="76" t="s">
        <v>259</v>
      </c>
      <c r="H190" s="56">
        <v>1208500</v>
      </c>
    </row>
    <row r="191" spans="1:8" x14ac:dyDescent="0.2">
      <c r="E191" s="76" t="s">
        <v>260</v>
      </c>
      <c r="H191" s="77">
        <f>7*30000</f>
        <v>210000</v>
      </c>
    </row>
    <row r="192" spans="1:8" x14ac:dyDescent="0.2">
      <c r="E192" s="90" t="s">
        <v>261</v>
      </c>
      <c r="H192" s="91">
        <f>SUM(H190:H191)</f>
        <v>1418500</v>
      </c>
    </row>
    <row r="193" spans="1:8" x14ac:dyDescent="0.2">
      <c r="H193" s="92"/>
    </row>
    <row r="194" spans="1:8" x14ac:dyDescent="0.2">
      <c r="H194" s="92"/>
    </row>
    <row r="195" spans="1:8" x14ac:dyDescent="0.2">
      <c r="H195" s="92"/>
    </row>
    <row r="196" spans="1:8" x14ac:dyDescent="0.2">
      <c r="E196" s="75" t="s">
        <v>262</v>
      </c>
      <c r="H196" s="92"/>
    </row>
    <row r="197" spans="1:8" x14ac:dyDescent="0.2">
      <c r="A197" s="86" t="s">
        <v>77</v>
      </c>
      <c r="B197" s="86"/>
      <c r="E197" s="75" t="s">
        <v>263</v>
      </c>
      <c r="H197" s="92">
        <v>18459800</v>
      </c>
    </row>
    <row r="198" spans="1:8" x14ac:dyDescent="0.2">
      <c r="A198" s="93"/>
      <c r="B198" s="93"/>
      <c r="E198" s="76"/>
      <c r="H198" s="92"/>
    </row>
    <row r="199" spans="1:8" ht="25.5" x14ac:dyDescent="0.2">
      <c r="E199" s="80" t="s">
        <v>264</v>
      </c>
      <c r="H199" s="94">
        <v>1419119</v>
      </c>
    </row>
    <row r="200" spans="1:8" ht="15" customHeight="1" x14ac:dyDescent="0.2">
      <c r="E200" s="80" t="s">
        <v>265</v>
      </c>
      <c r="H200" s="95">
        <f>+H199*12</f>
        <v>17029428</v>
      </c>
    </row>
    <row r="201" spans="1:8" x14ac:dyDescent="0.2">
      <c r="E201" s="80" t="s">
        <v>266</v>
      </c>
      <c r="H201" s="96">
        <f>+H197-H200</f>
        <v>1430372</v>
      </c>
    </row>
    <row r="202" spans="1:8" x14ac:dyDescent="0.2">
      <c r="E202" s="97" t="s">
        <v>267</v>
      </c>
      <c r="H202" s="94"/>
    </row>
    <row r="203" spans="1:8" x14ac:dyDescent="0.2">
      <c r="E203" s="76" t="s">
        <v>268</v>
      </c>
      <c r="H203" s="98">
        <v>1396387.53</v>
      </c>
    </row>
    <row r="204" spans="1:8" ht="25.5" x14ac:dyDescent="0.2">
      <c r="E204" s="80" t="s">
        <v>269</v>
      </c>
      <c r="H204" s="99">
        <f>+H201-H203</f>
        <v>33984.469999999972</v>
      </c>
    </row>
    <row r="205" spans="1:8" x14ac:dyDescent="0.2">
      <c r="E205" s="80"/>
      <c r="H205" s="99"/>
    </row>
    <row r="206" spans="1:8" x14ac:dyDescent="0.2">
      <c r="E206" s="80"/>
      <c r="H206" s="99"/>
    </row>
    <row r="207" spans="1:8" x14ac:dyDescent="0.2">
      <c r="A207" s="86" t="s">
        <v>79</v>
      </c>
      <c r="B207" s="86"/>
      <c r="E207" s="97" t="s">
        <v>270</v>
      </c>
      <c r="H207" s="99"/>
    </row>
    <row r="208" spans="1:8" x14ac:dyDescent="0.2">
      <c r="E208" s="80" t="s">
        <v>271</v>
      </c>
      <c r="H208" s="100">
        <v>2000000</v>
      </c>
    </row>
    <row r="209" spans="1:8" x14ac:dyDescent="0.2">
      <c r="E209" s="80" t="s">
        <v>272</v>
      </c>
      <c r="H209" s="99"/>
    </row>
    <row r="210" spans="1:8" x14ac:dyDescent="0.2">
      <c r="E210" s="80" t="s">
        <v>268</v>
      </c>
      <c r="H210" s="101">
        <v>914257.62</v>
      </c>
    </row>
    <row r="211" spans="1:8" ht="25.5" x14ac:dyDescent="0.2">
      <c r="E211" s="80" t="s">
        <v>273</v>
      </c>
      <c r="H211" s="99">
        <f>+H208-H210</f>
        <v>1085742.3799999999</v>
      </c>
    </row>
    <row r="212" spans="1:8" x14ac:dyDescent="0.2">
      <c r="E212" s="80"/>
      <c r="H212" s="99"/>
    </row>
    <row r="213" spans="1:8" x14ac:dyDescent="0.2">
      <c r="H213" s="92"/>
    </row>
    <row r="215" spans="1:8" x14ac:dyDescent="0.2">
      <c r="E215" s="75" t="s">
        <v>274</v>
      </c>
    </row>
    <row r="216" spans="1:8" x14ac:dyDescent="0.2">
      <c r="A216" s="74" t="s">
        <v>95</v>
      </c>
      <c r="B216" s="74"/>
      <c r="E216" t="s">
        <v>275</v>
      </c>
      <c r="H216" s="5">
        <v>4000000</v>
      </c>
    </row>
    <row r="217" spans="1:8" x14ac:dyDescent="0.2">
      <c r="A217" s="74" t="s">
        <v>109</v>
      </c>
      <c r="B217" s="74"/>
      <c r="E217" t="s">
        <v>276</v>
      </c>
      <c r="H217" s="77">
        <v>3000000</v>
      </c>
    </row>
    <row r="218" spans="1:8" x14ac:dyDescent="0.2">
      <c r="E218" s="75" t="s">
        <v>277</v>
      </c>
      <c r="H218" s="87">
        <f>SUM(H216:H217)</f>
        <v>7000000</v>
      </c>
    </row>
    <row r="221" spans="1:8" x14ac:dyDescent="0.2">
      <c r="A221" s="76"/>
      <c r="B221" s="76"/>
      <c r="C221" s="76"/>
      <c r="D221" s="76"/>
      <c r="E221" s="75" t="s">
        <v>278</v>
      </c>
    </row>
    <row r="222" spans="1:8" x14ac:dyDescent="0.2">
      <c r="A222" s="74" t="s">
        <v>107</v>
      </c>
      <c r="B222" s="74"/>
      <c r="C222" s="76"/>
      <c r="D222" s="76"/>
      <c r="E222" s="76" t="s">
        <v>279</v>
      </c>
      <c r="H222" s="77">
        <v>13000000</v>
      </c>
    </row>
    <row r="223" spans="1:8" x14ac:dyDescent="0.2">
      <c r="A223" s="76"/>
      <c r="B223" s="76"/>
      <c r="C223" s="76"/>
      <c r="D223" s="76"/>
      <c r="E223" s="75" t="s">
        <v>277</v>
      </c>
      <c r="H223" s="87">
        <f>SUM(H222:H222)</f>
        <v>13000000</v>
      </c>
    </row>
    <row r="224" spans="1:8" x14ac:dyDescent="0.2">
      <c r="A224" s="76"/>
      <c r="B224" s="76"/>
      <c r="C224" s="76"/>
      <c r="D224" s="76"/>
    </row>
    <row r="225" spans="1:8" x14ac:dyDescent="0.2">
      <c r="A225" s="76"/>
      <c r="B225" s="76"/>
      <c r="C225" s="76"/>
      <c r="D225" s="76"/>
    </row>
    <row r="226" spans="1:8" x14ac:dyDescent="0.2">
      <c r="A226" s="76"/>
      <c r="B226" s="76"/>
      <c r="C226" s="76"/>
      <c r="D226" s="76"/>
      <c r="E226" s="75" t="s">
        <v>280</v>
      </c>
    </row>
    <row r="227" spans="1:8" x14ac:dyDescent="0.2">
      <c r="A227" s="74" t="s">
        <v>109</v>
      </c>
      <c r="B227" s="74"/>
      <c r="C227" s="76"/>
      <c r="D227" s="76"/>
      <c r="E227" t="s">
        <v>276</v>
      </c>
      <c r="H227" s="77">
        <v>31800000</v>
      </c>
    </row>
    <row r="228" spans="1:8" x14ac:dyDescent="0.2">
      <c r="A228" s="75"/>
      <c r="B228" s="75"/>
      <c r="C228" s="76"/>
      <c r="D228" s="76"/>
      <c r="E228" s="75" t="s">
        <v>277</v>
      </c>
      <c r="H228" s="87">
        <f>SUM(H227:H227)</f>
        <v>31800000</v>
      </c>
    </row>
    <row r="229" spans="1:8" x14ac:dyDescent="0.2">
      <c r="A229" s="75"/>
      <c r="B229" s="75"/>
      <c r="C229" s="76"/>
      <c r="D229" s="76"/>
      <c r="E229" s="75"/>
      <c r="H229" s="87"/>
    </row>
    <row r="230" spans="1:8" x14ac:dyDescent="0.2">
      <c r="A230" s="75"/>
      <c r="B230" s="75"/>
      <c r="C230" s="76"/>
      <c r="D230" s="76"/>
      <c r="E230" s="75" t="s">
        <v>281</v>
      </c>
    </row>
    <row r="231" spans="1:8" x14ac:dyDescent="0.2">
      <c r="A231" s="74" t="s">
        <v>109</v>
      </c>
      <c r="B231" s="74"/>
      <c r="C231" s="76"/>
      <c r="D231" s="76"/>
      <c r="E231" t="s">
        <v>276</v>
      </c>
      <c r="H231" s="77">
        <v>1500000</v>
      </c>
    </row>
    <row r="232" spans="1:8" x14ac:dyDescent="0.2">
      <c r="A232" s="75"/>
      <c r="B232" s="75"/>
      <c r="C232" s="76"/>
      <c r="D232" s="76"/>
      <c r="E232" s="75" t="s">
        <v>277</v>
      </c>
      <c r="H232" s="87">
        <f>SUM(H231:H231)</f>
        <v>1500000</v>
      </c>
    </row>
    <row r="233" spans="1:8" x14ac:dyDescent="0.2">
      <c r="A233" s="76"/>
      <c r="B233" s="76"/>
      <c r="C233" s="76"/>
      <c r="D233" s="76"/>
    </row>
    <row r="234" spans="1:8" x14ac:dyDescent="0.2">
      <c r="A234" s="76"/>
      <c r="B234" s="76"/>
      <c r="C234" s="76"/>
      <c r="D234" s="76"/>
    </row>
    <row r="235" spans="1:8" ht="15.75" x14ac:dyDescent="0.25">
      <c r="A235" s="86" t="s">
        <v>122</v>
      </c>
      <c r="B235" s="86">
        <v>2</v>
      </c>
      <c r="C235" s="86">
        <v>0</v>
      </c>
      <c r="D235" s="86">
        <v>0</v>
      </c>
      <c r="E235" s="85" t="s">
        <v>123</v>
      </c>
    </row>
    <row r="236" spans="1:8" x14ac:dyDescent="0.2">
      <c r="A236" s="76"/>
      <c r="B236" s="76"/>
      <c r="C236" s="76"/>
      <c r="D236" s="76"/>
      <c r="E236" s="76" t="s">
        <v>282</v>
      </c>
      <c r="H236" s="5">
        <v>3645800</v>
      </c>
    </row>
    <row r="237" spans="1:8" x14ac:dyDescent="0.2">
      <c r="A237" s="76"/>
      <c r="B237" s="76"/>
      <c r="C237" s="76"/>
      <c r="D237" s="76"/>
      <c r="E237" s="76" t="s">
        <v>283</v>
      </c>
      <c r="H237" s="5">
        <v>3000000</v>
      </c>
    </row>
    <row r="238" spans="1:8" x14ac:dyDescent="0.2">
      <c r="A238" s="76"/>
      <c r="B238" s="76"/>
      <c r="C238" s="76"/>
      <c r="D238" s="76"/>
      <c r="E238" s="76" t="s">
        <v>284</v>
      </c>
      <c r="H238" s="84">
        <v>700000</v>
      </c>
    </row>
    <row r="239" spans="1:8" x14ac:dyDescent="0.2">
      <c r="A239" s="76"/>
      <c r="B239" s="76"/>
      <c r="C239" s="76"/>
      <c r="D239" s="76"/>
      <c r="E239" s="76" t="s">
        <v>285</v>
      </c>
      <c r="H239" s="77">
        <v>3800000</v>
      </c>
    </row>
    <row r="240" spans="1:8" x14ac:dyDescent="0.2">
      <c r="A240" s="76"/>
      <c r="B240" s="76"/>
      <c r="C240" s="76"/>
      <c r="D240" s="76"/>
      <c r="E240" s="75" t="s">
        <v>277</v>
      </c>
      <c r="H240" s="87">
        <f>SUM(H236:H239)</f>
        <v>11145800</v>
      </c>
    </row>
    <row r="241" spans="1:8" x14ac:dyDescent="0.2">
      <c r="A241" s="76"/>
      <c r="B241" s="76"/>
      <c r="C241" s="76"/>
      <c r="D241" s="76"/>
      <c r="H241" s="102"/>
    </row>
    <row r="242" spans="1:8" x14ac:dyDescent="0.2">
      <c r="A242" s="76"/>
      <c r="B242" s="76"/>
      <c r="C242" s="76"/>
      <c r="D242" s="76"/>
      <c r="H242" s="92"/>
    </row>
    <row r="243" spans="1:8" ht="15.75" x14ac:dyDescent="0.25">
      <c r="A243" s="86" t="s">
        <v>124</v>
      </c>
      <c r="B243" s="86">
        <v>2</v>
      </c>
      <c r="C243" s="86">
        <v>0</v>
      </c>
      <c r="D243" s="86">
        <v>0</v>
      </c>
      <c r="E243" s="85" t="s">
        <v>125</v>
      </c>
    </row>
    <row r="244" spans="1:8" x14ac:dyDescent="0.2">
      <c r="A244" s="76"/>
      <c r="B244" s="76"/>
      <c r="C244" s="76"/>
      <c r="D244" s="76"/>
      <c r="E244" s="76" t="s">
        <v>282</v>
      </c>
      <c r="H244" s="5">
        <v>47870029</v>
      </c>
    </row>
    <row r="245" spans="1:8" x14ac:dyDescent="0.2">
      <c r="E245" s="75" t="s">
        <v>286</v>
      </c>
      <c r="H245" s="5"/>
    </row>
    <row r="246" spans="1:8" x14ac:dyDescent="0.2">
      <c r="E246" s="76" t="s">
        <v>287</v>
      </c>
      <c r="H246" s="5">
        <f>250*1200</f>
        <v>300000</v>
      </c>
    </row>
    <row r="247" spans="1:8" x14ac:dyDescent="0.2">
      <c r="E247" s="76" t="s">
        <v>288</v>
      </c>
      <c r="H247" s="5">
        <f>1200*1200</f>
        <v>1440000</v>
      </c>
    </row>
    <row r="248" spans="1:8" x14ac:dyDescent="0.2">
      <c r="E248" s="76" t="s">
        <v>289</v>
      </c>
      <c r="H248" s="5">
        <f>395*1200</f>
        <v>474000</v>
      </c>
    </row>
    <row r="249" spans="1:8" x14ac:dyDescent="0.2">
      <c r="E249" s="76" t="s">
        <v>290</v>
      </c>
      <c r="H249" s="5">
        <f>413*1200</f>
        <v>495600</v>
      </c>
    </row>
    <row r="250" spans="1:8" x14ac:dyDescent="0.2">
      <c r="A250" s="76"/>
      <c r="B250" s="76"/>
      <c r="C250" s="76"/>
      <c r="D250" s="76"/>
      <c r="E250" s="76" t="s">
        <v>291</v>
      </c>
      <c r="H250" s="5">
        <f>390*1200</f>
        <v>468000</v>
      </c>
    </row>
    <row r="251" spans="1:8" x14ac:dyDescent="0.2">
      <c r="A251" s="76"/>
      <c r="B251" s="76"/>
      <c r="C251" s="76"/>
      <c r="D251" s="76"/>
      <c r="E251" s="76" t="s">
        <v>292</v>
      </c>
      <c r="H251" s="103">
        <f>SUM(H246:H250)</f>
        <v>3177600</v>
      </c>
    </row>
    <row r="252" spans="1:8" x14ac:dyDescent="0.2">
      <c r="A252" s="76"/>
      <c r="B252" s="76"/>
      <c r="C252" s="76"/>
      <c r="D252" s="76"/>
      <c r="E252" s="75" t="s">
        <v>293</v>
      </c>
      <c r="H252" s="87">
        <f>+H251+H244</f>
        <v>51047629</v>
      </c>
    </row>
    <row r="253" spans="1:8" x14ac:dyDescent="0.2">
      <c r="A253" s="76"/>
      <c r="B253" s="76"/>
      <c r="C253" s="76"/>
      <c r="D253" s="76"/>
    </row>
    <row r="254" spans="1:8" x14ac:dyDescent="0.2">
      <c r="A254" s="76"/>
      <c r="B254" s="76"/>
      <c r="C254" s="76"/>
      <c r="D254" s="76"/>
      <c r="H254" s="5"/>
    </row>
    <row r="255" spans="1:8" ht="15.75" x14ac:dyDescent="0.25">
      <c r="A255" s="104" t="s">
        <v>142</v>
      </c>
      <c r="B255" s="104"/>
      <c r="C255" s="105"/>
      <c r="D255" s="105"/>
      <c r="E255" s="106" t="s">
        <v>143</v>
      </c>
    </row>
    <row r="256" spans="1:8" ht="25.5" x14ac:dyDescent="0.2">
      <c r="A256" s="76"/>
      <c r="B256" s="76"/>
      <c r="C256" s="76"/>
      <c r="D256" s="76"/>
      <c r="E256" s="80" t="s">
        <v>294</v>
      </c>
      <c r="H256" s="92">
        <v>3800000</v>
      </c>
    </row>
    <row r="257" spans="1:8" x14ac:dyDescent="0.2">
      <c r="A257" s="76"/>
      <c r="B257" s="76"/>
      <c r="C257" s="76"/>
      <c r="D257" s="76"/>
    </row>
    <row r="258" spans="1:8" x14ac:dyDescent="0.2">
      <c r="A258" s="76"/>
      <c r="B258" s="76"/>
      <c r="C258" s="76"/>
      <c r="D258" s="76"/>
    </row>
    <row r="259" spans="1:8" x14ac:dyDescent="0.2">
      <c r="A259" s="76"/>
      <c r="B259" s="76"/>
      <c r="C259" s="76"/>
      <c r="D259" s="76"/>
    </row>
    <row r="260" spans="1:8" ht="15.75" x14ac:dyDescent="0.25">
      <c r="A260" s="104" t="s">
        <v>158</v>
      </c>
      <c r="B260" s="104"/>
      <c r="C260" s="105"/>
      <c r="D260" s="105"/>
      <c r="E260" s="106" t="s">
        <v>159</v>
      </c>
    </row>
    <row r="261" spans="1:8" x14ac:dyDescent="0.2">
      <c r="A261" s="76"/>
      <c r="B261" s="76"/>
      <c r="C261" s="76"/>
      <c r="D261" s="76"/>
      <c r="E261" s="80" t="s">
        <v>295</v>
      </c>
      <c r="H261" s="92">
        <v>3800000</v>
      </c>
    </row>
    <row r="262" spans="1:8" x14ac:dyDescent="0.2">
      <c r="A262" s="76"/>
      <c r="B262" s="76"/>
      <c r="C262" s="76"/>
      <c r="D262" s="76"/>
    </row>
    <row r="263" spans="1:8" x14ac:dyDescent="0.2">
      <c r="A263" s="76"/>
      <c r="B263" s="76"/>
      <c r="C263" s="76"/>
      <c r="D263" s="76"/>
    </row>
    <row r="264" spans="1:8" ht="15.75" x14ac:dyDescent="0.25">
      <c r="A264" s="104" t="s">
        <v>160</v>
      </c>
      <c r="B264" s="104">
        <v>5</v>
      </c>
      <c r="C264" s="105">
        <v>0</v>
      </c>
      <c r="D264" s="105">
        <v>0</v>
      </c>
      <c r="E264" s="106" t="s">
        <v>161</v>
      </c>
    </row>
    <row r="265" spans="1:8" ht="25.5" x14ac:dyDescent="0.2">
      <c r="A265" s="76"/>
      <c r="B265" s="76"/>
      <c r="C265" s="76"/>
      <c r="D265" s="76"/>
      <c r="E265" s="80" t="s">
        <v>296</v>
      </c>
      <c r="H265" s="107">
        <v>5841000</v>
      </c>
    </row>
    <row r="266" spans="1:8" x14ac:dyDescent="0.2">
      <c r="A266" s="76"/>
      <c r="B266" s="76"/>
      <c r="C266" s="76"/>
      <c r="D266" s="76"/>
    </row>
    <row r="267" spans="1:8" x14ac:dyDescent="0.2">
      <c r="A267" s="76"/>
      <c r="B267" s="76"/>
      <c r="C267" s="76"/>
      <c r="D267" s="76"/>
    </row>
    <row r="268" spans="1:8" x14ac:dyDescent="0.2">
      <c r="A268" s="76"/>
      <c r="B268" s="76"/>
      <c r="C268" s="76"/>
      <c r="D268" s="76"/>
      <c r="E268" s="108" t="s">
        <v>297</v>
      </c>
      <c r="F268" s="108"/>
      <c r="G268" s="108"/>
      <c r="H268" s="108"/>
    </row>
    <row r="269" spans="1:8" x14ac:dyDescent="0.2">
      <c r="A269" s="104" t="s">
        <v>168</v>
      </c>
      <c r="B269" s="104">
        <v>5</v>
      </c>
      <c r="C269" s="76"/>
      <c r="D269" s="76"/>
      <c r="E269" s="76" t="s">
        <v>298</v>
      </c>
      <c r="H269" s="5">
        <v>431985524</v>
      </c>
    </row>
    <row r="270" spans="1:8" x14ac:dyDescent="0.2">
      <c r="A270" s="104" t="s">
        <v>299</v>
      </c>
      <c r="B270" s="104">
        <v>5</v>
      </c>
      <c r="C270" s="76"/>
      <c r="D270" s="76"/>
      <c r="E270" s="76" t="s">
        <v>300</v>
      </c>
      <c r="H270" s="77">
        <v>525720751</v>
      </c>
    </row>
    <row r="271" spans="1:8" x14ac:dyDescent="0.2">
      <c r="A271" s="76"/>
      <c r="B271" s="76"/>
      <c r="C271" s="76"/>
      <c r="D271" s="76"/>
      <c r="E271" s="75" t="s">
        <v>301</v>
      </c>
      <c r="H271" s="25">
        <f>+SUM(H269:H270)</f>
        <v>957706275</v>
      </c>
    </row>
    <row r="272" spans="1:8" x14ac:dyDescent="0.2">
      <c r="A272" s="76"/>
      <c r="B272" s="76"/>
      <c r="C272" s="76"/>
      <c r="D272" s="76"/>
    </row>
    <row r="273" spans="1:8" ht="25.5" x14ac:dyDescent="0.2">
      <c r="A273" s="76"/>
      <c r="B273" s="76"/>
      <c r="C273" s="76"/>
      <c r="D273" s="76"/>
      <c r="E273" s="80" t="s">
        <v>302</v>
      </c>
      <c r="H273" s="84">
        <f>5800000*12</f>
        <v>69600000</v>
      </c>
    </row>
    <row r="274" spans="1:8" x14ac:dyDescent="0.2">
      <c r="A274" s="76"/>
      <c r="B274" s="76"/>
      <c r="C274" s="76"/>
      <c r="D274" s="76"/>
    </row>
    <row r="275" spans="1:8" ht="38.25" x14ac:dyDescent="0.2">
      <c r="A275" s="76"/>
      <c r="B275" s="76"/>
      <c r="C275" s="76"/>
      <c r="D275" s="76"/>
      <c r="E275" s="80" t="s">
        <v>303</v>
      </c>
      <c r="H275" s="77">
        <f>1350000*12</f>
        <v>16200000</v>
      </c>
    </row>
    <row r="276" spans="1:8" x14ac:dyDescent="0.2">
      <c r="A276" s="76"/>
      <c r="B276" s="76"/>
      <c r="C276" s="76"/>
      <c r="D276" s="76"/>
    </row>
    <row r="277" spans="1:8" ht="25.5" x14ac:dyDescent="0.2">
      <c r="A277" s="76"/>
      <c r="B277" s="76"/>
      <c r="C277" s="76"/>
      <c r="D277" s="76"/>
      <c r="E277" s="97" t="s">
        <v>304</v>
      </c>
      <c r="H277" s="87">
        <f>+H271-H273-H275</f>
        <v>871906275</v>
      </c>
    </row>
    <row r="278" spans="1:8" ht="14.25" customHeight="1" x14ac:dyDescent="0.2">
      <c r="A278" s="76"/>
      <c r="B278" s="76"/>
      <c r="C278" s="76"/>
      <c r="D278" s="76"/>
    </row>
    <row r="279" spans="1:8" ht="13.5" thickBot="1" x14ac:dyDescent="0.25">
      <c r="A279" s="76"/>
      <c r="B279" s="76"/>
      <c r="C279" s="76"/>
      <c r="D279" s="76"/>
      <c r="E279" s="75" t="s">
        <v>305</v>
      </c>
      <c r="H279" s="109">
        <f>+H277/12</f>
        <v>72658856.25</v>
      </c>
    </row>
    <row r="280" spans="1:8" ht="13.5" thickTop="1" x14ac:dyDescent="0.2">
      <c r="A280" s="76"/>
      <c r="B280" s="76"/>
      <c r="C280" s="76"/>
      <c r="D280" s="76"/>
    </row>
    <row r="281" spans="1:8" x14ac:dyDescent="0.2">
      <c r="A281" s="76"/>
      <c r="B281" s="76"/>
      <c r="C281" s="76"/>
      <c r="D281" s="76"/>
    </row>
    <row r="282" spans="1:8" ht="15.75" x14ac:dyDescent="0.25">
      <c r="A282" s="86" t="s">
        <v>212</v>
      </c>
      <c r="B282" s="86">
        <v>2</v>
      </c>
      <c r="C282" s="86">
        <v>0</v>
      </c>
      <c r="D282" s="86">
        <v>0</v>
      </c>
      <c r="E282" s="85" t="s">
        <v>306</v>
      </c>
    </row>
    <row r="283" spans="1:8" x14ac:dyDescent="0.2">
      <c r="A283" s="76"/>
      <c r="B283" s="76"/>
      <c r="C283" s="76"/>
      <c r="D283" s="76"/>
      <c r="E283" s="76" t="s">
        <v>282</v>
      </c>
      <c r="H283" s="5">
        <v>96994445</v>
      </c>
    </row>
    <row r="284" spans="1:8" x14ac:dyDescent="0.2">
      <c r="A284" s="76"/>
      <c r="B284" s="76"/>
      <c r="C284" s="76"/>
      <c r="D284" s="76"/>
      <c r="E284" s="76" t="s">
        <v>307</v>
      </c>
      <c r="H284" s="77">
        <v>3852000</v>
      </c>
    </row>
    <row r="285" spans="1:8" x14ac:dyDescent="0.2">
      <c r="A285" s="76"/>
      <c r="B285" s="76"/>
      <c r="C285" s="76"/>
      <c r="D285" s="76"/>
      <c r="E285" s="75" t="s">
        <v>277</v>
      </c>
      <c r="H285" s="87">
        <f>SUM(H283:H284)</f>
        <v>100846445</v>
      </c>
    </row>
    <row r="286" spans="1:8" x14ac:dyDescent="0.2">
      <c r="A286" s="76"/>
      <c r="B286" s="76"/>
      <c r="C286" s="76"/>
      <c r="D286" s="76"/>
      <c r="E286" s="75"/>
      <c r="H286" s="87"/>
    </row>
    <row r="287" spans="1:8" x14ac:dyDescent="0.2">
      <c r="A287" s="76"/>
      <c r="B287" s="76"/>
      <c r="C287" s="76"/>
      <c r="D287" s="76"/>
    </row>
    <row r="288" spans="1:8" ht="15.75" x14ac:dyDescent="0.25">
      <c r="A288" s="86" t="s">
        <v>214</v>
      </c>
      <c r="B288" s="86">
        <v>2</v>
      </c>
      <c r="C288" s="86">
        <v>0</v>
      </c>
      <c r="D288" s="86">
        <v>0</v>
      </c>
      <c r="E288" s="85" t="s">
        <v>215</v>
      </c>
    </row>
    <row r="289" spans="1:8" x14ac:dyDescent="0.2">
      <c r="A289" s="76"/>
      <c r="B289" s="76"/>
      <c r="C289" s="76"/>
      <c r="D289" s="76"/>
      <c r="E289" s="76" t="s">
        <v>282</v>
      </c>
      <c r="H289" s="5">
        <v>33237869.600000001</v>
      </c>
    </row>
    <row r="290" spans="1:8" x14ac:dyDescent="0.2">
      <c r="A290" s="76"/>
      <c r="B290" s="76"/>
      <c r="C290" s="76"/>
      <c r="D290" s="76"/>
      <c r="E290" s="76"/>
      <c r="H290" s="5"/>
    </row>
    <row r="291" spans="1:8" x14ac:dyDescent="0.2">
      <c r="A291" s="76"/>
      <c r="B291" s="76"/>
      <c r="C291" s="76"/>
      <c r="D291" s="76"/>
      <c r="E291" s="76"/>
      <c r="H291" s="5"/>
    </row>
    <row r="292" spans="1:8" x14ac:dyDescent="0.2">
      <c r="A292" s="76"/>
      <c r="B292" s="76"/>
      <c r="C292" s="76"/>
      <c r="D292" s="76"/>
      <c r="E292" s="76"/>
      <c r="H292" s="5"/>
    </row>
    <row r="293" spans="1:8" ht="15.75" x14ac:dyDescent="0.25">
      <c r="A293" s="86" t="s">
        <v>222</v>
      </c>
      <c r="B293" s="86">
        <v>2</v>
      </c>
      <c r="C293" s="86">
        <v>0</v>
      </c>
      <c r="D293" s="86">
        <v>0</v>
      </c>
      <c r="E293" s="85" t="s">
        <v>223</v>
      </c>
    </row>
    <row r="294" spans="1:8" x14ac:dyDescent="0.2">
      <c r="A294" s="76"/>
      <c r="B294" s="76"/>
      <c r="C294" s="76"/>
      <c r="D294" s="76"/>
      <c r="E294" s="76" t="s">
        <v>282</v>
      </c>
      <c r="H294" s="5">
        <v>32137900</v>
      </c>
    </row>
    <row r="295" spans="1:8" x14ac:dyDescent="0.2">
      <c r="A295" s="76"/>
      <c r="B295" s="76"/>
      <c r="C295" s="76"/>
      <c r="D295" s="76"/>
      <c r="E295" s="76"/>
      <c r="H295" s="5"/>
    </row>
    <row r="296" spans="1:8" ht="18.75" customHeight="1" x14ac:dyDescent="0.2">
      <c r="A296" s="76"/>
      <c r="B296" s="76"/>
      <c r="C296" s="76"/>
      <c r="D296" s="76"/>
      <c r="E296" s="75" t="s">
        <v>308</v>
      </c>
    </row>
    <row r="297" spans="1:8" ht="15.75" x14ac:dyDescent="0.25">
      <c r="A297" s="104" t="s">
        <v>224</v>
      </c>
      <c r="B297" s="104"/>
      <c r="C297" s="105"/>
      <c r="D297" s="105"/>
      <c r="E297" s="106" t="s">
        <v>225</v>
      </c>
      <c r="G297" s="5"/>
      <c r="H297" s="107">
        <v>14700000</v>
      </c>
    </row>
    <row r="298" spans="1:8" x14ac:dyDescent="0.2">
      <c r="A298" s="76"/>
      <c r="B298" s="76"/>
      <c r="C298" s="76"/>
      <c r="D298" s="76"/>
      <c r="G298" s="92"/>
    </row>
    <row r="301" spans="1:8" x14ac:dyDescent="0.2">
      <c r="A301" s="76"/>
      <c r="B301" s="76"/>
      <c r="C301" s="76"/>
      <c r="D301" s="76"/>
      <c r="E301" s="108" t="s">
        <v>309</v>
      </c>
      <c r="F301" s="108"/>
      <c r="G301" s="108"/>
      <c r="H301" s="108"/>
    </row>
    <row r="302" spans="1:8" ht="30" x14ac:dyDescent="0.2">
      <c r="A302" s="104" t="s">
        <v>228</v>
      </c>
      <c r="B302" s="104"/>
      <c r="C302" s="105"/>
      <c r="D302" s="105"/>
      <c r="E302" s="110" t="s">
        <v>310</v>
      </c>
      <c r="G302" s="5"/>
      <c r="H302" s="107">
        <v>100000000</v>
      </c>
    </row>
    <row r="303" spans="1:8" x14ac:dyDescent="0.2">
      <c r="A303" s="76"/>
      <c r="B303" s="76"/>
      <c r="C303" s="76"/>
      <c r="D303" s="76"/>
      <c r="G303" s="92"/>
    </row>
    <row r="304" spans="1:8" x14ac:dyDescent="0.2">
      <c r="E304" s="76" t="s">
        <v>311</v>
      </c>
      <c r="H304" s="77">
        <v>6005161</v>
      </c>
    </row>
    <row r="306" spans="5:8" x14ac:dyDescent="0.2">
      <c r="E306" s="76" t="s">
        <v>312</v>
      </c>
      <c r="H306" s="87">
        <f>+H302-H304</f>
        <v>93994839</v>
      </c>
    </row>
  </sheetData>
  <mergeCells count="148">
    <mergeCell ref="A293:D293"/>
    <mergeCell ref="A297:B297"/>
    <mergeCell ref="E301:H301"/>
    <mergeCell ref="A302:B302"/>
    <mergeCell ref="A264:B264"/>
    <mergeCell ref="E268:H268"/>
    <mergeCell ref="A269:B269"/>
    <mergeCell ref="A270:B270"/>
    <mergeCell ref="A282:D282"/>
    <mergeCell ref="A288:D288"/>
    <mergeCell ref="A227:B227"/>
    <mergeCell ref="A231:B231"/>
    <mergeCell ref="A235:D235"/>
    <mergeCell ref="A243:D243"/>
    <mergeCell ref="A255:B255"/>
    <mergeCell ref="A260:B260"/>
    <mergeCell ref="A189:B189"/>
    <mergeCell ref="A197:B197"/>
    <mergeCell ref="A207:B207"/>
    <mergeCell ref="A216:B216"/>
    <mergeCell ref="A217:B217"/>
    <mergeCell ref="A222:B222"/>
    <mergeCell ref="A142:B142"/>
    <mergeCell ref="A153:B153"/>
    <mergeCell ref="A158:B158"/>
    <mergeCell ref="A163:B163"/>
    <mergeCell ref="A172:B172"/>
    <mergeCell ref="A181:B181"/>
    <mergeCell ref="A122:C122"/>
    <mergeCell ref="A123:C123"/>
    <mergeCell ref="A124:E124"/>
    <mergeCell ref="A128:B128"/>
    <mergeCell ref="A133:B133"/>
    <mergeCell ref="A137:B137"/>
    <mergeCell ref="A115:D115"/>
    <mergeCell ref="A116:D116"/>
    <mergeCell ref="A117:E117"/>
    <mergeCell ref="A118:C118"/>
    <mergeCell ref="A119:C119"/>
    <mergeCell ref="A120:E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C99"/>
    <mergeCell ref="A100:D100"/>
    <mergeCell ref="A101:C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C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B26"/>
    <mergeCell ref="A27:B27"/>
    <mergeCell ref="A28:B28"/>
    <mergeCell ref="A29:B29"/>
    <mergeCell ref="A30:C30"/>
    <mergeCell ref="A19:D19"/>
    <mergeCell ref="A20:D20"/>
    <mergeCell ref="A21:D21"/>
    <mergeCell ref="A22:B22"/>
    <mergeCell ref="A23:B23"/>
    <mergeCell ref="A24:B24"/>
    <mergeCell ref="A13:C13"/>
    <mergeCell ref="A14:D14"/>
    <mergeCell ref="A15:D15"/>
    <mergeCell ref="A16:D16"/>
    <mergeCell ref="A17:D17"/>
    <mergeCell ref="A18:D18"/>
    <mergeCell ref="A6:X6"/>
    <mergeCell ref="A7:X7"/>
    <mergeCell ref="A8:X8"/>
    <mergeCell ref="A9:X9"/>
    <mergeCell ref="A10:E10"/>
    <mergeCell ref="A11:D11"/>
  </mergeCells>
  <pageMargins left="0.56000000000000005" right="0.17" top="0.18" bottom="0.18" header="0" footer="0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14</xdr:col>
                <xdr:colOff>847725</xdr:colOff>
                <xdr:row>0</xdr:row>
                <xdr:rowOff>104775</xdr:rowOff>
              </from>
              <to>
                <xdr:col>15</xdr:col>
                <xdr:colOff>361950</xdr:colOff>
                <xdr:row>5</xdr:row>
                <xdr:rowOff>9525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Robinzon Nuñez Cepeda</cp:lastModifiedBy>
  <dcterms:created xsi:type="dcterms:W3CDTF">2018-02-12T19:17:48Z</dcterms:created>
  <dcterms:modified xsi:type="dcterms:W3CDTF">2018-02-12T19:20:03Z</dcterms:modified>
</cp:coreProperties>
</file>